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40" activeTab="1"/>
  </bookViews>
  <sheets>
    <sheet name="2018年1-3月县域财险数据" sheetId="1" r:id="rId1"/>
    <sheet name="2018年1-3月县域寿险数据" sheetId="2" r:id="rId2"/>
    <sheet name="Sheet1" sheetId="3" r:id="rId3"/>
  </sheets>
  <calcPr calcId="144525"/>
</workbook>
</file>

<file path=xl/sharedStrings.xml><?xml version="1.0" encoding="utf-8"?>
<sst xmlns="http://schemas.openxmlformats.org/spreadsheetml/2006/main" count="87">
  <si>
    <t>2018 年1-3月广元市县域财险汇总</t>
  </si>
  <si>
    <t>单位：万元</t>
  </si>
  <si>
    <t>单位</t>
  </si>
  <si>
    <t>总保费</t>
  </si>
  <si>
    <t>市场份额</t>
  </si>
  <si>
    <t>同比（%)</t>
  </si>
  <si>
    <t>机动车辆保费</t>
  </si>
  <si>
    <t>企财险</t>
  </si>
  <si>
    <t>家财险保费收入</t>
  </si>
  <si>
    <t>责任险保费收入</t>
  </si>
  <si>
    <t>政策性农业保险</t>
  </si>
  <si>
    <t>城乡居民大病保险</t>
  </si>
  <si>
    <t>其他险种保费收入</t>
  </si>
  <si>
    <t>赔案件数</t>
  </si>
  <si>
    <t>赔款金额</t>
  </si>
  <si>
    <t>上交税金</t>
  </si>
  <si>
    <t>其中：车船使用税</t>
  </si>
  <si>
    <t>车险(不含摩托车、拖拉机）</t>
  </si>
  <si>
    <t>电销、网销</t>
  </si>
  <si>
    <t>摩托车</t>
  </si>
  <si>
    <t>拖拉机</t>
  </si>
  <si>
    <t>小计</t>
  </si>
  <si>
    <t>承保数量（辆）</t>
  </si>
  <si>
    <t>保费收入</t>
  </si>
  <si>
    <t>承保数量（户）</t>
  </si>
  <si>
    <t>承保数量（人）</t>
  </si>
  <si>
    <t>人保财险</t>
  </si>
  <si>
    <t>太保财险</t>
  </si>
  <si>
    <t>中华联合</t>
  </si>
  <si>
    <t>大地财险</t>
  </si>
  <si>
    <t>平安财险</t>
  </si>
  <si>
    <t>锦泰财险</t>
  </si>
  <si>
    <t>中航安盟</t>
  </si>
  <si>
    <t>国寿财险</t>
  </si>
  <si>
    <t>合计</t>
  </si>
  <si>
    <t>旺苍县</t>
  </si>
  <si>
    <t>/</t>
  </si>
  <si>
    <t>苍溪县</t>
  </si>
  <si>
    <t>剑阁县</t>
  </si>
  <si>
    <t>青川县</t>
  </si>
  <si>
    <t>昭化区</t>
  </si>
  <si>
    <t>朝天区</t>
  </si>
  <si>
    <t>宝轮镇</t>
  </si>
  <si>
    <t>利州区</t>
  </si>
  <si>
    <t>校验</t>
  </si>
  <si>
    <t>广元市县域寿险数据统计表</t>
  </si>
  <si>
    <t>(2018年1-3月)</t>
  </si>
  <si>
    <t>全市寿险业务数据汇总</t>
  </si>
  <si>
    <t>同比（%）</t>
  </si>
  <si>
    <t>个人新单期交保费</t>
  </si>
  <si>
    <t>银邮保费</t>
  </si>
  <si>
    <t>团险保费</t>
  </si>
  <si>
    <t>农村小额人身保险保费</t>
  </si>
  <si>
    <t>续收保费</t>
  </si>
  <si>
    <t>持证人力</t>
  </si>
  <si>
    <t>给付金额</t>
  </si>
  <si>
    <t>退保金</t>
  </si>
  <si>
    <t>保单贷款</t>
  </si>
  <si>
    <t>个人新单趸交保费</t>
  </si>
  <si>
    <t>其中：10年期及以上新单保费</t>
  </si>
  <si>
    <t>银邮期交保费</t>
  </si>
  <si>
    <t>银邮趸交保费</t>
  </si>
  <si>
    <t>承保人数</t>
  </si>
  <si>
    <t>件数</t>
  </si>
  <si>
    <t>金额</t>
  </si>
  <si>
    <t>中国人寿</t>
  </si>
  <si>
    <t>太保寿险</t>
  </si>
  <si>
    <t>新华人寿</t>
  </si>
  <si>
    <t>平安人寿</t>
  </si>
  <si>
    <t>泰康人寿</t>
  </si>
  <si>
    <t>484.9</t>
  </si>
  <si>
    <t>人保寿险</t>
  </si>
  <si>
    <t>富德生命人寿</t>
  </si>
  <si>
    <t>太平人寿</t>
  </si>
  <si>
    <t>阳光人寿</t>
  </si>
  <si>
    <t>恒大人寿</t>
  </si>
  <si>
    <t>华夏人寿</t>
  </si>
  <si>
    <t>农银人寿</t>
  </si>
  <si>
    <t>华泰人寿</t>
  </si>
  <si>
    <t>前海人寿</t>
  </si>
  <si>
    <t>赔款、给付金额合计</t>
  </si>
  <si>
    <t>62.2</t>
  </si>
  <si>
    <t>21.3</t>
  </si>
  <si>
    <t>164</t>
  </si>
  <si>
    <t>0</t>
  </si>
  <si>
    <t>太平洋人寿</t>
  </si>
  <si>
    <t>2018年1-3月</t>
  </si>
</sst>
</file>

<file path=xl/styles.xml><?xml version="1.0" encoding="utf-8"?>
<styleSheet xmlns="http://schemas.openxmlformats.org/spreadsheetml/2006/main">
  <numFmts count="1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#,##0_ "/>
    <numFmt numFmtId="178" formatCode="#,##0.00_ "/>
    <numFmt numFmtId="179" formatCode="0.00_);[Red]\(0.00\)"/>
    <numFmt numFmtId="180" formatCode="0_ "/>
    <numFmt numFmtId="181" formatCode="#,##0.0_ "/>
    <numFmt numFmtId="182" formatCode="#,##0.00_ ;[Red]\-#,##0.00\ "/>
    <numFmt numFmtId="183" formatCode="0_);[Red]\(0\)"/>
    <numFmt numFmtId="184" formatCode="#,##0.00;[Red]#,##0.00"/>
    <numFmt numFmtId="185" formatCode="0.0_ "/>
    <numFmt numFmtId="186" formatCode="0;[Red]0"/>
  </numFmts>
  <fonts count="37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ajor"/>
    </font>
    <font>
      <sz val="10"/>
      <color indexed="8"/>
      <name val="宋体"/>
      <charset val="134"/>
      <scheme val="minor"/>
    </font>
    <font>
      <sz val="12"/>
      <color theme="1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5" fillId="1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/>
    <xf numFmtId="0" fontId="28" fillId="0" borderId="0" applyNumberFormat="0" applyFill="0" applyBorder="0" applyAlignment="0" applyProtection="0">
      <alignment vertical="center"/>
    </xf>
    <xf numFmtId="0" fontId="0" fillId="26" borderId="19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1" borderId="14" applyNumberFormat="0" applyAlignment="0" applyProtection="0">
      <alignment vertical="center"/>
    </xf>
    <xf numFmtId="0" fontId="36" fillId="11" borderId="15" applyNumberFormat="0" applyAlignment="0" applyProtection="0">
      <alignment vertical="center"/>
    </xf>
    <xf numFmtId="0" fontId="32" fillId="0" borderId="0"/>
    <xf numFmtId="0" fontId="18" fillId="6" borderId="1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0"/>
    <xf numFmtId="0" fontId="32" fillId="0" borderId="0"/>
    <xf numFmtId="0" fontId="2" fillId="0" borderId="0">
      <alignment vertical="center"/>
    </xf>
  </cellStyleXfs>
  <cellXfs count="2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1" fillId="0" borderId="0" xfId="58" applyFont="1" applyAlignment="1">
      <alignment horizontal="center" vertical="center"/>
    </xf>
    <xf numFmtId="176" fontId="1" fillId="0" borderId="0" xfId="58" applyNumberFormat="1" applyFont="1" applyAlignment="1">
      <alignment horizontal="center" vertical="center"/>
    </xf>
    <xf numFmtId="0" fontId="2" fillId="0" borderId="0" xfId="58" applyFont="1" applyAlignment="1">
      <alignment horizontal="center" vertical="center"/>
    </xf>
    <xf numFmtId="176" fontId="2" fillId="0" borderId="0" xfId="58" applyNumberFormat="1" applyFont="1" applyAlignment="1">
      <alignment horizontal="center" vertical="center"/>
    </xf>
    <xf numFmtId="0" fontId="3" fillId="0" borderId="0" xfId="58" applyFont="1" applyAlignment="1">
      <alignment horizontal="right" vertical="center"/>
    </xf>
    <xf numFmtId="176" fontId="3" fillId="0" borderId="0" xfId="58" applyNumberFormat="1" applyFont="1" applyAlignment="1">
      <alignment horizontal="right" vertical="center"/>
    </xf>
    <xf numFmtId="0" fontId="4" fillId="0" borderId="1" xfId="58" applyFont="1" applyBorder="1" applyAlignment="1">
      <alignment horizontal="center" vertical="center"/>
    </xf>
    <xf numFmtId="176" fontId="4" fillId="0" borderId="1" xfId="58" applyNumberFormat="1" applyFont="1" applyBorder="1" applyAlignment="1">
      <alignment horizontal="center" vertical="center"/>
    </xf>
    <xf numFmtId="0" fontId="3" fillId="0" borderId="2" xfId="58" applyFont="1" applyBorder="1" applyAlignment="1">
      <alignment horizontal="center" vertical="center"/>
    </xf>
    <xf numFmtId="0" fontId="3" fillId="0" borderId="2" xfId="58" applyFont="1" applyBorder="1" applyAlignment="1">
      <alignment horizontal="center" vertical="center" wrapText="1"/>
    </xf>
    <xf numFmtId="0" fontId="3" fillId="0" borderId="2" xfId="58" applyFont="1" applyBorder="1" applyAlignment="1">
      <alignment horizontal="center" vertical="center" wrapText="1" shrinkToFit="1"/>
    </xf>
    <xf numFmtId="0" fontId="3" fillId="0" borderId="3" xfId="58" applyFont="1" applyBorder="1" applyAlignment="1">
      <alignment horizontal="center" vertical="center" wrapText="1" shrinkToFit="1"/>
    </xf>
    <xf numFmtId="176" fontId="3" fillId="0" borderId="3" xfId="58" applyNumberFormat="1" applyFont="1" applyBorder="1" applyAlignment="1">
      <alignment horizontal="center" vertical="center" wrapText="1" shrinkToFit="1"/>
    </xf>
    <xf numFmtId="0" fontId="3" fillId="0" borderId="3" xfId="58" applyFont="1" applyFill="1" applyBorder="1" applyAlignment="1">
      <alignment horizontal="center" vertical="center" wrapText="1" shrinkToFit="1"/>
    </xf>
    <xf numFmtId="0" fontId="3" fillId="0" borderId="4" xfId="58" applyFont="1" applyBorder="1" applyAlignment="1">
      <alignment horizontal="center" vertical="center"/>
    </xf>
    <xf numFmtId="0" fontId="3" fillId="0" borderId="5" xfId="58" applyFont="1" applyBorder="1" applyAlignment="1">
      <alignment horizontal="center" vertical="center"/>
    </xf>
    <xf numFmtId="0" fontId="3" fillId="0" borderId="5" xfId="58" applyFont="1" applyBorder="1" applyAlignment="1">
      <alignment horizontal="center" vertical="center" wrapText="1"/>
    </xf>
    <xf numFmtId="0" fontId="3" fillId="0" borderId="5" xfId="58" applyFont="1" applyBorder="1" applyAlignment="1">
      <alignment horizontal="center" vertical="center" wrapText="1" shrinkToFit="1"/>
    </xf>
    <xf numFmtId="0" fontId="3" fillId="0" borderId="3" xfId="58" applyFont="1" applyBorder="1" applyAlignment="1">
      <alignment vertical="center" wrapText="1" shrinkToFit="1"/>
    </xf>
    <xf numFmtId="176" fontId="3" fillId="0" borderId="3" xfId="58" applyNumberFormat="1" applyFont="1" applyBorder="1" applyAlignment="1">
      <alignment vertical="center" wrapText="1" shrinkToFit="1"/>
    </xf>
    <xf numFmtId="0" fontId="5" fillId="0" borderId="3" xfId="58" applyFont="1" applyBorder="1" applyAlignment="1">
      <alignment vertical="center" wrapText="1" shrinkToFit="1"/>
    </xf>
    <xf numFmtId="0" fontId="3" fillId="0" borderId="3" xfId="58" applyFont="1" applyBorder="1" applyAlignment="1">
      <alignment horizontal="center" vertical="center" wrapText="1"/>
    </xf>
    <xf numFmtId="178" fontId="3" fillId="0" borderId="3" xfId="58" applyNumberFormat="1" applyFont="1" applyBorder="1" applyAlignment="1">
      <alignment horizontal="center" vertical="center"/>
    </xf>
    <xf numFmtId="176" fontId="3" fillId="0" borderId="5" xfId="58" applyNumberFormat="1" applyFont="1" applyBorder="1" applyAlignment="1">
      <alignment horizontal="center" vertical="center"/>
    </xf>
    <xf numFmtId="176" fontId="3" fillId="0" borderId="3" xfId="58" applyNumberFormat="1" applyFont="1" applyBorder="1" applyAlignment="1">
      <alignment horizontal="center" vertical="center"/>
    </xf>
    <xf numFmtId="176" fontId="6" fillId="0" borderId="3" xfId="49" applyNumberFormat="1" applyFont="1" applyBorder="1" applyAlignment="1">
      <alignment horizontal="center" vertical="center"/>
    </xf>
    <xf numFmtId="176" fontId="7" fillId="2" borderId="3" xfId="58" applyNumberFormat="1" applyFont="1" applyFill="1" applyBorder="1" applyAlignment="1">
      <alignment horizontal="center" vertical="center"/>
    </xf>
    <xf numFmtId="178" fontId="7" fillId="2" borderId="3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178" fontId="7" fillId="2" borderId="3" xfId="58" applyNumberFormat="1" applyFont="1" applyFill="1" applyBorder="1" applyAlignment="1">
      <alignment horizontal="center" vertical="center"/>
    </xf>
    <xf numFmtId="0" fontId="3" fillId="0" borderId="3" xfId="58" applyFont="1" applyBorder="1" applyAlignment="1">
      <alignment horizontal="center" vertical="center"/>
    </xf>
    <xf numFmtId="176" fontId="3" fillId="0" borderId="3" xfId="58" applyNumberFormat="1" applyFont="1" applyBorder="1" applyAlignment="1">
      <alignment horizontal="center" vertical="center" wrapText="1"/>
    </xf>
    <xf numFmtId="178" fontId="3" fillId="0" borderId="3" xfId="58" applyNumberFormat="1" applyFont="1" applyBorder="1" applyAlignment="1">
      <alignment horizontal="center" vertical="center" wrapText="1"/>
    </xf>
    <xf numFmtId="177" fontId="3" fillId="0" borderId="3" xfId="58" applyNumberFormat="1" applyFont="1" applyBorder="1" applyAlignment="1">
      <alignment horizontal="center" vertical="center"/>
    </xf>
    <xf numFmtId="0" fontId="8" fillId="0" borderId="3" xfId="58" applyFont="1" applyBorder="1" applyAlignment="1">
      <alignment horizontal="center" vertical="center"/>
    </xf>
    <xf numFmtId="176" fontId="3" fillId="0" borderId="3" xfId="55" applyNumberFormat="1" applyFont="1" applyFill="1" applyBorder="1" applyAlignment="1">
      <alignment horizontal="center" vertical="center"/>
    </xf>
    <xf numFmtId="178" fontId="3" fillId="0" borderId="3" xfId="55" applyNumberFormat="1" applyFont="1" applyFill="1" applyBorder="1" applyAlignment="1">
      <alignment horizontal="center" vertical="center"/>
    </xf>
    <xf numFmtId="176" fontId="3" fillId="0" borderId="3" xfId="58" applyNumberFormat="1" applyFont="1" applyFill="1" applyBorder="1" applyAlignment="1">
      <alignment horizontal="center" vertical="center"/>
    </xf>
    <xf numFmtId="176" fontId="3" fillId="0" borderId="3" xfId="58" applyNumberFormat="1" applyFont="1" applyFill="1" applyBorder="1" applyAlignment="1">
      <alignment horizontal="center" vertical="center" wrapText="1" shrinkToFit="1"/>
    </xf>
    <xf numFmtId="0" fontId="3" fillId="0" borderId="3" xfId="58" applyNumberFormat="1" applyFont="1" applyFill="1" applyBorder="1" applyAlignment="1">
      <alignment horizontal="center" vertical="center" wrapText="1"/>
    </xf>
    <xf numFmtId="179" fontId="3" fillId="0" borderId="3" xfId="58" applyNumberFormat="1" applyFont="1" applyFill="1" applyBorder="1" applyAlignment="1">
      <alignment horizontal="center" vertical="center"/>
    </xf>
    <xf numFmtId="176" fontId="3" fillId="0" borderId="3" xfId="58" applyNumberFormat="1" applyFont="1" applyFill="1" applyBorder="1" applyAlignment="1">
      <alignment horizontal="center" vertical="center" wrapText="1"/>
    </xf>
    <xf numFmtId="178" fontId="3" fillId="0" borderId="3" xfId="58" applyNumberFormat="1" applyFont="1" applyBorder="1" applyAlignment="1">
      <alignment horizontal="center" vertical="center" wrapText="1" shrinkToFit="1"/>
    </xf>
    <xf numFmtId="0" fontId="4" fillId="0" borderId="6" xfId="58" applyFont="1" applyBorder="1" applyAlignment="1">
      <alignment horizontal="center" vertical="center"/>
    </xf>
    <xf numFmtId="176" fontId="4" fillId="0" borderId="6" xfId="58" applyNumberFormat="1" applyFont="1" applyBorder="1" applyAlignment="1">
      <alignment horizontal="center" vertical="center"/>
    </xf>
    <xf numFmtId="178" fontId="8" fillId="0" borderId="3" xfId="58" applyNumberFormat="1" applyFont="1" applyFill="1" applyBorder="1" applyAlignment="1">
      <alignment horizontal="center" vertical="center"/>
    </xf>
    <xf numFmtId="176" fontId="8" fillId="0" borderId="3" xfId="58" applyNumberFormat="1" applyFont="1" applyFill="1" applyBorder="1" applyAlignment="1">
      <alignment horizontal="center" vertical="center"/>
    </xf>
    <xf numFmtId="176" fontId="3" fillId="0" borderId="3" xfId="29" applyNumberFormat="1" applyFont="1" applyBorder="1" applyAlignment="1">
      <alignment horizontal="center" vertical="center"/>
    </xf>
    <xf numFmtId="180" fontId="3" fillId="0" borderId="3" xfId="58" applyNumberFormat="1" applyFont="1" applyFill="1" applyBorder="1" applyAlignment="1" applyProtection="1">
      <alignment horizontal="center" vertical="center"/>
    </xf>
    <xf numFmtId="178" fontId="8" fillId="2" borderId="3" xfId="58" applyNumberFormat="1" applyFont="1" applyFill="1" applyBorder="1" applyAlignment="1">
      <alignment horizontal="center" vertical="center"/>
    </xf>
    <xf numFmtId="178" fontId="9" fillId="0" borderId="3" xfId="58" applyNumberFormat="1" applyFont="1" applyBorder="1" applyAlignment="1">
      <alignment horizontal="center" vertical="center" wrapText="1"/>
    </xf>
    <xf numFmtId="176" fontId="9" fillId="0" borderId="3" xfId="58" applyNumberFormat="1" applyFont="1" applyBorder="1" applyAlignment="1">
      <alignment horizontal="center" vertical="center" wrapText="1"/>
    </xf>
    <xf numFmtId="176" fontId="3" fillId="0" borderId="3" xfId="57" applyNumberFormat="1" applyFont="1" applyBorder="1" applyAlignment="1">
      <alignment horizontal="center" vertical="center"/>
    </xf>
    <xf numFmtId="178" fontId="3" fillId="0" borderId="3" xfId="58" applyNumberFormat="1" applyFont="1" applyFill="1" applyBorder="1" applyAlignment="1">
      <alignment horizontal="center" vertical="center"/>
    </xf>
    <xf numFmtId="177" fontId="3" fillId="0" borderId="3" xfId="58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177" fontId="8" fillId="0" borderId="3" xfId="58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right" vertical="center"/>
    </xf>
    <xf numFmtId="181" fontId="3" fillId="0" borderId="3" xfId="58" applyNumberFormat="1" applyFont="1" applyBorder="1" applyAlignment="1">
      <alignment horizontal="center" vertical="center"/>
    </xf>
    <xf numFmtId="182" fontId="6" fillId="0" borderId="3" xfId="58" applyNumberFormat="1" applyFont="1" applyBorder="1" applyAlignment="1">
      <alignment horizontal="center" vertical="center"/>
    </xf>
    <xf numFmtId="178" fontId="11" fillId="0" borderId="5" xfId="58" applyNumberFormat="1" applyFont="1" applyBorder="1" applyAlignment="1">
      <alignment horizontal="center" vertical="center" wrapText="1"/>
    </xf>
    <xf numFmtId="177" fontId="3" fillId="0" borderId="3" xfId="58" applyNumberFormat="1" applyFont="1" applyFill="1" applyBorder="1" applyAlignment="1">
      <alignment horizontal="center" vertical="center" wrapText="1"/>
    </xf>
    <xf numFmtId="0" fontId="3" fillId="0" borderId="7" xfId="58" applyFont="1" applyBorder="1" applyAlignment="1">
      <alignment horizontal="center" vertical="center"/>
    </xf>
    <xf numFmtId="176" fontId="3" fillId="0" borderId="2" xfId="58" applyNumberFormat="1" applyFont="1" applyBorder="1" applyAlignment="1">
      <alignment horizontal="center" vertical="center" wrapText="1"/>
    </xf>
    <xf numFmtId="0" fontId="3" fillId="0" borderId="4" xfId="58" applyFont="1" applyBorder="1" applyAlignment="1">
      <alignment horizontal="center" vertical="center" wrapText="1"/>
    </xf>
    <xf numFmtId="0" fontId="3" fillId="0" borderId="7" xfId="58" applyFont="1" applyBorder="1" applyAlignment="1">
      <alignment horizontal="center" vertical="center" wrapText="1"/>
    </xf>
    <xf numFmtId="176" fontId="3" fillId="0" borderId="2" xfId="58" applyNumberFormat="1" applyFont="1" applyBorder="1" applyAlignment="1">
      <alignment horizontal="center" vertical="center"/>
    </xf>
    <xf numFmtId="176" fontId="3" fillId="0" borderId="5" xfId="58" applyNumberFormat="1" applyFont="1" applyBorder="1" applyAlignment="1">
      <alignment horizontal="center" vertical="center" wrapText="1"/>
    </xf>
    <xf numFmtId="3" fontId="6" fillId="0" borderId="3" xfId="58" applyNumberFormat="1" applyFont="1" applyFill="1" applyBorder="1" applyAlignment="1">
      <alignment horizontal="center" vertical="center"/>
    </xf>
    <xf numFmtId="176" fontId="6" fillId="0" borderId="3" xfId="58" applyNumberFormat="1" applyFont="1" applyFill="1" applyBorder="1" applyAlignment="1">
      <alignment horizontal="center" vertical="center"/>
    </xf>
    <xf numFmtId="176" fontId="3" fillId="0" borderId="3" xfId="49" applyNumberFormat="1" applyFont="1" applyBorder="1" applyAlignment="1">
      <alignment horizontal="center" vertical="center"/>
    </xf>
    <xf numFmtId="0" fontId="3" fillId="0" borderId="3" xfId="58" applyNumberFormat="1" applyFont="1" applyFill="1" applyBorder="1" applyAlignment="1">
      <alignment horizontal="center" vertical="center"/>
    </xf>
    <xf numFmtId="0" fontId="6" fillId="0" borderId="3" xfId="58" applyNumberFormat="1" applyFont="1" applyFill="1" applyBorder="1" applyAlignment="1">
      <alignment horizontal="center" vertical="center"/>
    </xf>
    <xf numFmtId="0" fontId="6" fillId="0" borderId="3" xfId="49" applyFont="1" applyFill="1" applyBorder="1" applyAlignment="1">
      <alignment horizontal="center" vertical="center"/>
    </xf>
    <xf numFmtId="0" fontId="3" fillId="0" borderId="3" xfId="49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3" xfId="58" applyNumberFormat="1" applyFont="1" applyFill="1" applyBorder="1" applyAlignment="1">
      <alignment horizontal="center" vertical="center"/>
    </xf>
    <xf numFmtId="179" fontId="3" fillId="0" borderId="3" xfId="58" applyNumberFormat="1" applyFont="1" applyBorder="1" applyAlignment="1">
      <alignment horizontal="center" vertical="center"/>
    </xf>
    <xf numFmtId="177" fontId="6" fillId="0" borderId="3" xfId="58" applyNumberFormat="1" applyFont="1" applyFill="1" applyBorder="1" applyAlignment="1">
      <alignment horizontal="center" vertical="center"/>
    </xf>
    <xf numFmtId="178" fontId="6" fillId="0" borderId="3" xfId="58" applyNumberFormat="1" applyFont="1" applyFill="1" applyBorder="1" applyAlignment="1">
      <alignment horizontal="center" vertical="center"/>
    </xf>
    <xf numFmtId="49" fontId="3" fillId="0" borderId="3" xfId="55" applyNumberFormat="1" applyFont="1" applyFill="1" applyBorder="1" applyAlignment="1">
      <alignment horizontal="center" vertical="center"/>
    </xf>
    <xf numFmtId="177" fontId="3" fillId="0" borderId="3" xfId="55" applyNumberFormat="1" applyFont="1" applyFill="1" applyBorder="1" applyAlignment="1">
      <alignment horizontal="center" vertical="center"/>
    </xf>
    <xf numFmtId="177" fontId="3" fillId="0" borderId="3" xfId="58" applyNumberFormat="1" applyFont="1" applyBorder="1" applyAlignment="1">
      <alignment horizontal="center" vertical="center" wrapText="1" shrinkToFit="1"/>
    </xf>
    <xf numFmtId="177" fontId="3" fillId="0" borderId="3" xfId="58" applyNumberFormat="1" applyFont="1" applyFill="1" applyBorder="1" applyAlignment="1">
      <alignment horizontal="center" vertical="center" wrapText="1" shrinkToFit="1"/>
    </xf>
    <xf numFmtId="178" fontId="3" fillId="0" borderId="3" xfId="58" applyNumberFormat="1" applyFont="1" applyFill="1" applyBorder="1" applyAlignment="1">
      <alignment horizontal="center" vertical="center" wrapText="1" shrinkToFit="1"/>
    </xf>
    <xf numFmtId="183" fontId="8" fillId="0" borderId="3" xfId="58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 applyProtection="1">
      <alignment horizontal="center" vertical="center"/>
    </xf>
    <xf numFmtId="176" fontId="3" fillId="0" borderId="3" xfId="58" applyNumberFormat="1" applyFont="1" applyFill="1" applyBorder="1" applyAlignment="1" applyProtection="1">
      <alignment horizontal="center" vertical="center"/>
    </xf>
    <xf numFmtId="180" fontId="9" fillId="0" borderId="3" xfId="58" applyNumberFormat="1" applyFont="1" applyFill="1" applyBorder="1" applyAlignment="1" applyProtection="1">
      <alignment horizontal="center" vertical="center"/>
    </xf>
    <xf numFmtId="0" fontId="3" fillId="0" borderId="2" xfId="5" applyFont="1" applyFill="1" applyBorder="1" applyAlignment="1">
      <alignment horizontal="center" vertical="center"/>
    </xf>
    <xf numFmtId="177" fontId="3" fillId="0" borderId="3" xfId="58" applyNumberFormat="1" applyFont="1" applyFill="1" applyBorder="1" applyAlignment="1" applyProtection="1">
      <alignment horizontal="center" vertical="center"/>
    </xf>
    <xf numFmtId="176" fontId="8" fillId="2" borderId="3" xfId="58" applyNumberFormat="1" applyFont="1" applyFill="1" applyBorder="1" applyAlignment="1">
      <alignment horizontal="center" vertical="center"/>
    </xf>
    <xf numFmtId="180" fontId="3" fillId="0" borderId="3" xfId="58" applyNumberFormat="1" applyFont="1" applyFill="1" applyBorder="1" applyAlignment="1">
      <alignment horizontal="center" vertical="center"/>
    </xf>
    <xf numFmtId="177" fontId="3" fillId="2" borderId="3" xfId="58" applyNumberFormat="1" applyFont="1" applyFill="1" applyBorder="1" applyAlignment="1">
      <alignment horizontal="center" vertical="center"/>
    </xf>
    <xf numFmtId="183" fontId="8" fillId="2" borderId="3" xfId="58" applyNumberFormat="1" applyFont="1" applyFill="1" applyBorder="1" applyAlignment="1">
      <alignment horizontal="center" vertical="center"/>
    </xf>
    <xf numFmtId="0" fontId="8" fillId="2" borderId="3" xfId="58" applyNumberFormat="1" applyFont="1" applyFill="1" applyBorder="1" applyAlignment="1">
      <alignment horizontal="center" vertical="center"/>
    </xf>
    <xf numFmtId="177" fontId="9" fillId="0" borderId="3" xfId="58" applyNumberFormat="1" applyFont="1" applyBorder="1" applyAlignment="1">
      <alignment horizontal="center" vertical="center" wrapText="1"/>
    </xf>
    <xf numFmtId="180" fontId="9" fillId="0" borderId="4" xfId="58" applyNumberFormat="1" applyFont="1" applyFill="1" applyBorder="1" applyAlignment="1" applyProtection="1">
      <alignment horizontal="center" vertical="center"/>
    </xf>
    <xf numFmtId="176" fontId="3" fillId="0" borderId="4" xfId="58" applyNumberFormat="1" applyFont="1" applyFill="1" applyBorder="1" applyAlignment="1" applyProtection="1">
      <alignment horizontal="center" vertical="center"/>
    </xf>
    <xf numFmtId="0" fontId="3" fillId="0" borderId="3" xfId="56" applyFont="1" applyFill="1" applyBorder="1" applyAlignment="1">
      <alignment horizontal="center" vertical="center"/>
    </xf>
    <xf numFmtId="179" fontId="3" fillId="0" borderId="3" xfId="58" applyNumberFormat="1" applyFont="1" applyFill="1" applyBorder="1" applyAlignment="1" applyProtection="1">
      <alignment horizontal="center" vertical="center"/>
    </xf>
    <xf numFmtId="176" fontId="12" fillId="0" borderId="3" xfId="0" applyNumberFormat="1" applyFont="1" applyFill="1" applyBorder="1" applyAlignment="1">
      <alignment horizontal="center" vertical="center" wrapText="1"/>
    </xf>
    <xf numFmtId="0" fontId="3" fillId="0" borderId="3" xfId="58" applyFont="1" applyFill="1" applyBorder="1" applyAlignment="1">
      <alignment horizontal="center" vertical="center"/>
    </xf>
    <xf numFmtId="176" fontId="3" fillId="0" borderId="3" xfId="20" applyNumberFormat="1" applyFont="1" applyBorder="1" applyAlignment="1">
      <alignment horizontal="center" vertical="center"/>
    </xf>
    <xf numFmtId="176" fontId="3" fillId="0" borderId="3" xfId="20" applyNumberFormat="1" applyFont="1" applyFill="1" applyBorder="1" applyAlignment="1">
      <alignment horizontal="center" vertical="center"/>
    </xf>
    <xf numFmtId="183" fontId="3" fillId="0" borderId="3" xfId="58" applyNumberFormat="1" applyFont="1" applyFill="1" applyBorder="1" applyAlignment="1">
      <alignment horizontal="center" vertical="center"/>
    </xf>
    <xf numFmtId="178" fontId="3" fillId="0" borderId="3" xfId="58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11" fillId="0" borderId="3" xfId="58" applyNumberFormat="1" applyFont="1" applyBorder="1" applyAlignment="1">
      <alignment horizontal="center" vertical="center" wrapText="1"/>
    </xf>
    <xf numFmtId="0" fontId="2" fillId="0" borderId="0" xfId="49">
      <alignment vertical="center"/>
    </xf>
    <xf numFmtId="0" fontId="3" fillId="0" borderId="3" xfId="58" applyFont="1" applyBorder="1" applyAlignment="1">
      <alignment vertical="center"/>
    </xf>
    <xf numFmtId="0" fontId="2" fillId="0" borderId="0" xfId="49" applyFont="1">
      <alignment vertical="center"/>
    </xf>
    <xf numFmtId="176" fontId="2" fillId="0" borderId="0" xfId="49" applyNumberFormat="1">
      <alignment vertical="center"/>
    </xf>
    <xf numFmtId="176" fontId="3" fillId="0" borderId="3" xfId="49" applyNumberFormat="1" applyFont="1" applyFill="1" applyBorder="1" applyAlignment="1">
      <alignment horizontal="center" vertical="center"/>
    </xf>
    <xf numFmtId="176" fontId="6" fillId="0" borderId="3" xfId="49" applyNumberFormat="1" applyFont="1" applyFill="1" applyBorder="1" applyAlignment="1">
      <alignment horizontal="center" vertical="center"/>
    </xf>
    <xf numFmtId="180" fontId="6" fillId="0" borderId="3" xfId="49" applyNumberFormat="1" applyFont="1" applyFill="1" applyBorder="1" applyAlignment="1">
      <alignment horizontal="center" vertical="center"/>
    </xf>
    <xf numFmtId="4" fontId="3" fillId="0" borderId="3" xfId="49" applyNumberFormat="1" applyFont="1" applyFill="1" applyBorder="1" applyAlignment="1">
      <alignment horizontal="center" vertical="center"/>
    </xf>
    <xf numFmtId="0" fontId="3" fillId="0" borderId="3" xfId="49" applyFont="1" applyFill="1" applyBorder="1" applyAlignment="1">
      <alignment horizontal="center" vertical="center"/>
    </xf>
    <xf numFmtId="179" fontId="7" fillId="0" borderId="3" xfId="58" applyNumberFormat="1" applyFont="1" applyFill="1" applyBorder="1" applyAlignment="1">
      <alignment horizontal="center" vertical="center"/>
    </xf>
    <xf numFmtId="183" fontId="7" fillId="0" borderId="3" xfId="58" applyNumberFormat="1" applyFont="1" applyFill="1" applyBorder="1" applyAlignment="1">
      <alignment horizontal="center" vertical="center"/>
    </xf>
    <xf numFmtId="184" fontId="7" fillId="0" borderId="3" xfId="58" applyNumberFormat="1" applyFont="1" applyFill="1" applyBorder="1" applyAlignment="1">
      <alignment horizontal="center" vertical="center"/>
    </xf>
    <xf numFmtId="178" fontId="3" fillId="0" borderId="3" xfId="58" applyNumberFormat="1" applyFont="1" applyFill="1" applyBorder="1" applyAlignment="1">
      <alignment horizontal="center" vertical="center" wrapText="1"/>
    </xf>
    <xf numFmtId="0" fontId="13" fillId="0" borderId="0" xfId="49" applyFont="1">
      <alignment vertical="center"/>
    </xf>
    <xf numFmtId="0" fontId="0" fillId="0" borderId="0" xfId="55" applyFont="1" applyFill="1" applyAlignment="1">
      <alignment vertical="center"/>
    </xf>
    <xf numFmtId="0" fontId="3" fillId="0" borderId="3" xfId="20" applyFont="1" applyBorder="1" applyAlignment="1">
      <alignment horizontal="center" vertical="center"/>
    </xf>
    <xf numFmtId="179" fontId="8" fillId="0" borderId="3" xfId="58" applyNumberFormat="1" applyFont="1" applyFill="1" applyBorder="1" applyAlignment="1">
      <alignment horizontal="center" vertical="center"/>
    </xf>
    <xf numFmtId="179" fontId="8" fillId="2" borderId="3" xfId="58" applyNumberFormat="1" applyFont="1" applyFill="1" applyBorder="1" applyAlignment="1">
      <alignment horizontal="center" vertical="center"/>
    </xf>
    <xf numFmtId="183" fontId="3" fillId="0" borderId="3" xfId="20" applyNumberFormat="1" applyFont="1" applyFill="1" applyBorder="1" applyAlignment="1">
      <alignment horizontal="center" vertical="center"/>
    </xf>
    <xf numFmtId="179" fontId="3" fillId="0" borderId="3" xfId="20" applyNumberFormat="1" applyFont="1" applyFill="1" applyBorder="1" applyAlignment="1">
      <alignment horizontal="center" vertical="center"/>
    </xf>
    <xf numFmtId="178" fontId="3" fillId="0" borderId="3" xfId="20" applyNumberFormat="1" applyFont="1" applyFill="1" applyBorder="1" applyAlignment="1">
      <alignment horizontal="center" vertical="center"/>
    </xf>
    <xf numFmtId="182" fontId="6" fillId="0" borderId="3" xfId="58" applyNumberFormat="1" applyFont="1" applyFill="1" applyBorder="1" applyAlignment="1">
      <alignment horizontal="center" vertical="center"/>
    </xf>
    <xf numFmtId="177" fontId="8" fillId="0" borderId="3" xfId="58" applyNumberFormat="1" applyFont="1" applyBorder="1" applyAlignment="1">
      <alignment horizontal="center" vertical="center"/>
    </xf>
    <xf numFmtId="176" fontId="8" fillId="0" borderId="3" xfId="58" applyNumberFormat="1" applyFont="1" applyBorder="1" applyAlignment="1">
      <alignment horizontal="center" vertical="center"/>
    </xf>
    <xf numFmtId="182" fontId="3" fillId="0" borderId="3" xfId="58" applyNumberFormat="1" applyFont="1" applyBorder="1" applyAlignment="1">
      <alignment horizontal="center" vertical="center"/>
    </xf>
    <xf numFmtId="176" fontId="3" fillId="0" borderId="3" xfId="13" applyNumberFormat="1" applyFont="1" applyBorder="1" applyAlignment="1">
      <alignment horizontal="center" vertical="center"/>
    </xf>
    <xf numFmtId="178" fontId="11" fillId="0" borderId="3" xfId="58" applyNumberFormat="1" applyFont="1" applyBorder="1" applyAlignment="1">
      <alignment horizontal="center" vertical="center" wrapText="1"/>
    </xf>
    <xf numFmtId="0" fontId="3" fillId="0" borderId="3" xfId="58" applyNumberFormat="1" applyFont="1" applyFill="1" applyBorder="1" applyAlignment="1">
      <alignment horizontal="center" vertical="center" wrapText="1" shrinkToFit="1"/>
    </xf>
    <xf numFmtId="0" fontId="3" fillId="0" borderId="0" xfId="58" applyFont="1" applyBorder="1" applyAlignment="1">
      <alignment horizontal="center" vertical="center"/>
    </xf>
    <xf numFmtId="178" fontId="3" fillId="0" borderId="0" xfId="58" applyNumberFormat="1" applyFont="1" applyBorder="1" applyAlignment="1">
      <alignment horizontal="center" vertical="center"/>
    </xf>
    <xf numFmtId="176" fontId="3" fillId="0" borderId="0" xfId="58" applyNumberFormat="1" applyFont="1" applyBorder="1" applyAlignment="1">
      <alignment horizontal="center" vertical="center"/>
    </xf>
    <xf numFmtId="178" fontId="14" fillId="0" borderId="0" xfId="49" applyNumberFormat="1" applyFont="1" applyAlignment="1">
      <alignment horizontal="center" vertical="center"/>
    </xf>
    <xf numFmtId="0" fontId="3" fillId="0" borderId="0" xfId="49" applyFont="1">
      <alignment vertical="center"/>
    </xf>
    <xf numFmtId="176" fontId="3" fillId="0" borderId="0" xfId="49" applyNumberFormat="1" applyFont="1">
      <alignment vertical="center"/>
    </xf>
    <xf numFmtId="178" fontId="2" fillId="0" borderId="0" xfId="49" applyNumberFormat="1">
      <alignment vertical="center"/>
    </xf>
    <xf numFmtId="178" fontId="3" fillId="0" borderId="0" xfId="49" applyNumberFormat="1" applyFont="1">
      <alignment vertical="center"/>
    </xf>
    <xf numFmtId="178" fontId="15" fillId="0" borderId="0" xfId="49" applyNumberFormat="1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3" fillId="0" borderId="3" xfId="20" applyFont="1" applyFill="1" applyBorder="1" applyAlignment="1">
      <alignment horizontal="center" vertical="center"/>
    </xf>
    <xf numFmtId="178" fontId="3" fillId="0" borderId="8" xfId="58" applyNumberFormat="1" applyFont="1" applyFill="1" applyBorder="1" applyAlignment="1">
      <alignment horizontal="center" vertical="center"/>
    </xf>
    <xf numFmtId="0" fontId="3" fillId="0" borderId="3" xfId="34" applyFont="1" applyFill="1" applyBorder="1" applyAlignment="1">
      <alignment horizontal="center" vertical="center"/>
    </xf>
    <xf numFmtId="178" fontId="3" fillId="0" borderId="2" xfId="58" applyNumberFormat="1" applyFont="1" applyFill="1" applyBorder="1" applyAlignment="1" applyProtection="1">
      <alignment horizontal="center" vertical="center"/>
    </xf>
    <xf numFmtId="176" fontId="11" fillId="0" borderId="7" xfId="58" applyNumberFormat="1" applyFont="1" applyBorder="1" applyAlignment="1">
      <alignment horizontal="center" vertical="center" wrapText="1"/>
    </xf>
    <xf numFmtId="177" fontId="11" fillId="0" borderId="3" xfId="58" applyNumberFormat="1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180" fontId="3" fillId="0" borderId="3" xfId="59" applyNumberFormat="1" applyFont="1" applyFill="1" applyBorder="1" applyAlignment="1" applyProtection="1">
      <alignment horizontal="center" vertical="center"/>
    </xf>
    <xf numFmtId="177" fontId="3" fillId="0" borderId="0" xfId="58" applyNumberFormat="1" applyFont="1" applyBorder="1" applyAlignment="1">
      <alignment horizontal="center" vertical="center"/>
    </xf>
    <xf numFmtId="176" fontId="3" fillId="0" borderId="7" xfId="58" applyNumberFormat="1" applyFont="1" applyFill="1" applyBorder="1" applyAlignment="1" applyProtection="1">
      <alignment horizontal="center" vertical="center"/>
    </xf>
    <xf numFmtId="177" fontId="11" fillId="0" borderId="3" xfId="58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55" applyFont="1" applyBorder="1" applyAlignment="1">
      <alignment horizontal="center" vertical="center"/>
    </xf>
    <xf numFmtId="0" fontId="3" fillId="0" borderId="1" xfId="55" applyFont="1" applyBorder="1" applyAlignment="1">
      <alignment horizontal="right" vertical="center"/>
    </xf>
    <xf numFmtId="0" fontId="2" fillId="0" borderId="3" xfId="55" applyBorder="1" applyAlignment="1">
      <alignment horizontal="center" vertical="center"/>
    </xf>
    <xf numFmtId="0" fontId="3" fillId="0" borderId="3" xfId="55" applyFont="1" applyBorder="1" applyAlignment="1">
      <alignment horizontal="center" vertical="center"/>
    </xf>
    <xf numFmtId="0" fontId="3" fillId="0" borderId="2" xfId="55" applyFont="1" applyBorder="1" applyAlignment="1">
      <alignment horizontal="center" vertical="center"/>
    </xf>
    <xf numFmtId="0" fontId="3" fillId="0" borderId="2" xfId="55" applyFont="1" applyBorder="1" applyAlignment="1">
      <alignment horizontal="center" vertical="center" wrapText="1"/>
    </xf>
    <xf numFmtId="0" fontId="3" fillId="0" borderId="3" xfId="55" applyFont="1" applyBorder="1" applyAlignment="1">
      <alignment horizontal="center" vertical="center" wrapText="1"/>
    </xf>
    <xf numFmtId="0" fontId="3" fillId="0" borderId="8" xfId="55" applyFont="1" applyBorder="1" applyAlignment="1">
      <alignment horizontal="center" vertical="center"/>
    </xf>
    <xf numFmtId="0" fontId="3" fillId="0" borderId="8" xfId="55" applyFont="1" applyBorder="1" applyAlignment="1">
      <alignment horizontal="center" vertical="center" wrapText="1"/>
    </xf>
    <xf numFmtId="0" fontId="3" fillId="0" borderId="4" xfId="55" applyFont="1" applyBorder="1" applyAlignment="1">
      <alignment horizontal="center" vertical="center" wrapText="1"/>
    </xf>
    <xf numFmtId="0" fontId="3" fillId="0" borderId="7" xfId="55" applyFont="1" applyBorder="1" applyAlignment="1">
      <alignment horizontal="center" vertical="center" wrapText="1"/>
    </xf>
    <xf numFmtId="0" fontId="3" fillId="0" borderId="5" xfId="55" applyFont="1" applyBorder="1" applyAlignment="1">
      <alignment horizontal="center" vertical="center"/>
    </xf>
    <xf numFmtId="0" fontId="3" fillId="0" borderId="5" xfId="55" applyFont="1" applyBorder="1" applyAlignment="1">
      <alignment horizontal="center" vertical="center" wrapText="1"/>
    </xf>
    <xf numFmtId="176" fontId="3" fillId="0" borderId="3" xfId="55" applyNumberFormat="1" applyFont="1" applyBorder="1">
      <alignment vertical="center"/>
    </xf>
    <xf numFmtId="176" fontId="3" fillId="0" borderId="3" xfId="55" applyNumberFormat="1" applyFont="1" applyBorder="1" applyAlignment="1">
      <alignment horizontal="center" vertical="center"/>
    </xf>
    <xf numFmtId="180" fontId="3" fillId="0" borderId="3" xfId="55" applyNumberFormat="1" applyFont="1" applyBorder="1" applyAlignment="1">
      <alignment horizontal="center" vertical="center"/>
    </xf>
    <xf numFmtId="176" fontId="3" fillId="0" borderId="3" xfId="55" applyNumberFormat="1" applyFont="1" applyBorder="1" applyAlignment="1">
      <alignment horizontal="center" vertical="center" wrapText="1"/>
    </xf>
    <xf numFmtId="0" fontId="1" fillId="0" borderId="1" xfId="55" applyFont="1" applyBorder="1" applyAlignment="1">
      <alignment horizontal="center" vertical="center"/>
    </xf>
    <xf numFmtId="176" fontId="3" fillId="3" borderId="3" xfId="55" applyNumberFormat="1" applyFont="1" applyFill="1" applyBorder="1" applyAlignment="1">
      <alignment horizontal="center" vertical="center"/>
    </xf>
    <xf numFmtId="0" fontId="3" fillId="3" borderId="3" xfId="55" applyFont="1" applyFill="1" applyBorder="1" applyAlignment="1">
      <alignment horizontal="center" vertical="center"/>
    </xf>
    <xf numFmtId="10" fontId="3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3" xfId="55" applyFont="1" applyBorder="1">
      <alignment vertical="center"/>
    </xf>
    <xf numFmtId="183" fontId="3" fillId="0" borderId="3" xfId="55" applyNumberFormat="1" applyFont="1" applyBorder="1" applyAlignment="1">
      <alignment horizontal="center" vertical="center"/>
    </xf>
    <xf numFmtId="176" fontId="1" fillId="0" borderId="0" xfId="55" applyNumberFormat="1" applyFont="1" applyBorder="1" applyAlignment="1">
      <alignment horizontal="center" vertical="center"/>
    </xf>
    <xf numFmtId="176" fontId="3" fillId="0" borderId="1" xfId="55" applyNumberFormat="1" applyFont="1" applyBorder="1" applyAlignment="1">
      <alignment horizontal="right" vertical="center"/>
    </xf>
    <xf numFmtId="176" fontId="3" fillId="0" borderId="2" xfId="55" applyNumberFormat="1" applyFont="1" applyBorder="1" applyAlignment="1">
      <alignment horizontal="center" vertical="center" wrapText="1"/>
    </xf>
    <xf numFmtId="0" fontId="3" fillId="0" borderId="9" xfId="55" applyFont="1" applyBorder="1" applyAlignment="1">
      <alignment horizontal="center" vertical="center" wrapText="1"/>
    </xf>
    <xf numFmtId="0" fontId="3" fillId="0" borderId="10" xfId="55" applyFont="1" applyBorder="1" applyAlignment="1">
      <alignment horizontal="center" vertical="center" wrapText="1"/>
    </xf>
    <xf numFmtId="176" fontId="3" fillId="0" borderId="8" xfId="55" applyNumberFormat="1" applyFont="1" applyBorder="1" applyAlignment="1">
      <alignment horizontal="center" vertical="center" wrapText="1"/>
    </xf>
    <xf numFmtId="176" fontId="3" fillId="0" borderId="5" xfId="55" applyNumberFormat="1" applyFont="1" applyBorder="1" applyAlignment="1">
      <alignment horizontal="center" vertical="center" wrapText="1"/>
    </xf>
    <xf numFmtId="0" fontId="3" fillId="0" borderId="11" xfId="55" applyFont="1" applyBorder="1" applyAlignment="1">
      <alignment horizontal="center" vertical="center" wrapText="1"/>
    </xf>
    <xf numFmtId="0" fontId="3" fillId="0" borderId="12" xfId="55" applyFont="1" applyBorder="1" applyAlignment="1">
      <alignment horizontal="center" vertical="center" wrapText="1"/>
    </xf>
    <xf numFmtId="176" fontId="1" fillId="0" borderId="1" xfId="55" applyNumberFormat="1" applyFont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185" fontId="3" fillId="0" borderId="3" xfId="55" applyNumberFormat="1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0" fontId="2" fillId="0" borderId="0" xfId="55">
      <alignment vertical="center"/>
    </xf>
    <xf numFmtId="0" fontId="3" fillId="0" borderId="0" xfId="55" applyFont="1" applyAlignment="1">
      <alignment horizontal="center" vertical="center"/>
    </xf>
    <xf numFmtId="180" fontId="3" fillId="0" borderId="3" xfId="49" applyNumberFormat="1" applyFont="1" applyBorder="1" applyAlignment="1">
      <alignment horizontal="center" vertical="center"/>
    </xf>
    <xf numFmtId="186" fontId="3" fillId="0" borderId="3" xfId="55" applyNumberFormat="1" applyFont="1" applyBorder="1" applyAlignment="1">
      <alignment horizontal="center" vertical="center"/>
    </xf>
    <xf numFmtId="0" fontId="2" fillId="0" borderId="0" xfId="55" applyFont="1" applyAlignment="1">
      <alignment horizontal="center" vertical="center"/>
    </xf>
    <xf numFmtId="43" fontId="16" fillId="0" borderId="0" xfId="55" applyNumberFormat="1" applyFont="1" applyAlignment="1">
      <alignment horizontal="center" vertical="center"/>
    </xf>
    <xf numFmtId="0" fontId="3" fillId="0" borderId="0" xfId="55" applyFont="1" applyAlignment="1">
      <alignment vertical="center"/>
    </xf>
    <xf numFmtId="176" fontId="3" fillId="0" borderId="0" xfId="55" applyNumberFormat="1" applyFont="1" applyAlignment="1">
      <alignment vertical="center"/>
    </xf>
    <xf numFmtId="176" fontId="3" fillId="0" borderId="0" xfId="55" applyNumberFormat="1" applyFont="1">
      <alignment vertical="center"/>
    </xf>
    <xf numFmtId="0" fontId="2" fillId="0" borderId="0" xfId="55" applyAlignment="1">
      <alignment vertical="center"/>
    </xf>
    <xf numFmtId="43" fontId="0" fillId="0" borderId="0" xfId="0" applyNumberFormat="1" applyFill="1" applyAlignment="1">
      <alignment horizontal="center" vertical="center"/>
    </xf>
    <xf numFmtId="183" fontId="3" fillId="0" borderId="3" xfId="49" applyNumberFormat="1" applyFont="1" applyFill="1" applyBorder="1" applyAlignment="1">
      <alignment horizontal="center" vertical="center"/>
    </xf>
    <xf numFmtId="179" fontId="3" fillId="0" borderId="3" xfId="49" applyNumberFormat="1" applyFont="1" applyFill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176" fontId="2" fillId="0" borderId="0" xfId="55" applyNumberFormat="1">
      <alignment vertical="center"/>
    </xf>
    <xf numFmtId="183" fontId="3" fillId="0" borderId="3" xfId="49" applyNumberFormat="1" applyFont="1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县域寿险数据表_6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县域寿险数据表_14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3 2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_县域寿险数据表_16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_县域寿险数据表_8" xfId="3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_县域寿险数据表_9" xfId="56"/>
    <cellStyle name="常规_县域寿险数据表_15" xfId="57"/>
    <cellStyle name="常规_Sheet1" xfId="58"/>
    <cellStyle name="常规 2 4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05"/>
  <sheetViews>
    <sheetView workbookViewId="0">
      <selection activeCell="AA13" sqref="AA13"/>
    </sheetView>
  </sheetViews>
  <sheetFormatPr defaultColWidth="9" defaultRowHeight="14.4"/>
  <cols>
    <col min="1" max="1" width="9" style="1"/>
    <col min="2" max="2" width="11.7777777777778" style="1" customWidth="1"/>
    <col min="3" max="3" width="9" style="1"/>
    <col min="4" max="4" width="7.88888888888889" style="1" customWidth="1"/>
    <col min="5" max="5" width="11.3333333333333" style="1" customWidth="1"/>
    <col min="6" max="6" width="10.25" style="1" customWidth="1"/>
    <col min="7" max="7" width="9.66666666666667" style="1"/>
    <col min="8" max="8" width="9.62962962962963" style="1"/>
    <col min="9" max="9" width="7.77777777777778" style="1" customWidth="1"/>
    <col min="10" max="10" width="11" style="1" customWidth="1"/>
    <col min="11" max="11" width="8" style="1" customWidth="1"/>
    <col min="12" max="12" width="10.5555555555556" style="1"/>
    <col min="13" max="13" width="9.77777777777778" style="1" customWidth="1"/>
    <col min="14" max="14" width="10.25" style="1" customWidth="1"/>
    <col min="15" max="15" width="9" style="1"/>
    <col min="16" max="16" width="8.66666666666667" style="1" customWidth="1"/>
    <col min="17" max="17" width="9" style="2" customWidth="1"/>
    <col min="18" max="19" width="10.7777777777778" style="2" customWidth="1"/>
    <col min="20" max="20" width="9.66666666666667" style="1" customWidth="1"/>
    <col min="21" max="21" width="9" style="1"/>
    <col min="22" max="22" width="9.37962962962963" style="2" customWidth="1"/>
    <col min="23" max="23" width="9.62962962962963" style="1"/>
    <col min="24" max="24" width="10.5" style="2" customWidth="1"/>
    <col min="25" max="25" width="11.75" style="1"/>
    <col min="26" max="16384" width="9" style="1"/>
  </cols>
  <sheetData>
    <row r="1" s="1" customFormat="1" ht="30" customHeight="1" spans="1:26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90"/>
      <c r="R1" s="190"/>
      <c r="S1" s="190"/>
      <c r="T1" s="164"/>
      <c r="U1" s="164"/>
      <c r="V1" s="190"/>
      <c r="W1" s="164"/>
      <c r="X1" s="190"/>
      <c r="Y1" s="164"/>
      <c r="Z1" s="164"/>
    </row>
    <row r="2" s="1" customFormat="1" spans="1:26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91"/>
      <c r="R2" s="191"/>
      <c r="S2" s="191"/>
      <c r="T2" s="165"/>
      <c r="U2" s="165"/>
      <c r="V2" s="191"/>
      <c r="W2" s="165"/>
      <c r="X2" s="191"/>
      <c r="Y2" s="165"/>
      <c r="Z2" s="165"/>
    </row>
    <row r="3" s="1" customFormat="1" spans="1:26">
      <c r="A3" s="166" t="s">
        <v>2</v>
      </c>
      <c r="B3" s="167" t="s">
        <v>3</v>
      </c>
      <c r="C3" s="168" t="s">
        <v>4</v>
      </c>
      <c r="D3" s="169" t="s">
        <v>5</v>
      </c>
      <c r="E3" s="170" t="s">
        <v>6</v>
      </c>
      <c r="F3" s="170"/>
      <c r="G3" s="170"/>
      <c r="H3" s="170"/>
      <c r="I3" s="170"/>
      <c r="J3" s="170"/>
      <c r="K3" s="170"/>
      <c r="L3" s="170"/>
      <c r="M3" s="170"/>
      <c r="N3" s="170"/>
      <c r="O3" s="167" t="s">
        <v>7</v>
      </c>
      <c r="P3" s="167"/>
      <c r="Q3" s="192" t="s">
        <v>8</v>
      </c>
      <c r="R3" s="192" t="s">
        <v>9</v>
      </c>
      <c r="S3" s="192" t="s">
        <v>10</v>
      </c>
      <c r="T3" s="193" t="s">
        <v>11</v>
      </c>
      <c r="U3" s="194"/>
      <c r="V3" s="192" t="s">
        <v>12</v>
      </c>
      <c r="W3" s="170" t="s">
        <v>13</v>
      </c>
      <c r="X3" s="180" t="s">
        <v>14</v>
      </c>
      <c r="Y3" s="170" t="s">
        <v>15</v>
      </c>
      <c r="Z3" s="170" t="s">
        <v>16</v>
      </c>
    </row>
    <row r="4" s="1" customFormat="1" spans="1:26">
      <c r="A4" s="166"/>
      <c r="B4" s="167"/>
      <c r="C4" s="171"/>
      <c r="D4" s="172"/>
      <c r="E4" s="170" t="s">
        <v>17</v>
      </c>
      <c r="F4" s="170"/>
      <c r="G4" s="173" t="s">
        <v>18</v>
      </c>
      <c r="H4" s="174"/>
      <c r="I4" s="167" t="s">
        <v>19</v>
      </c>
      <c r="J4" s="167"/>
      <c r="K4" s="167" t="s">
        <v>20</v>
      </c>
      <c r="L4" s="167"/>
      <c r="M4" s="167" t="s">
        <v>21</v>
      </c>
      <c r="N4" s="167"/>
      <c r="O4" s="167"/>
      <c r="P4" s="167"/>
      <c r="Q4" s="195"/>
      <c r="R4" s="195"/>
      <c r="S4" s="196"/>
      <c r="T4" s="197"/>
      <c r="U4" s="198"/>
      <c r="V4" s="195"/>
      <c r="W4" s="170"/>
      <c r="X4" s="180"/>
      <c r="Y4" s="170"/>
      <c r="Z4" s="170"/>
    </row>
    <row r="5" s="1" customFormat="1" ht="36" spans="1:26">
      <c r="A5" s="166"/>
      <c r="B5" s="167"/>
      <c r="C5" s="175"/>
      <c r="D5" s="176"/>
      <c r="E5" s="170" t="s">
        <v>22</v>
      </c>
      <c r="F5" s="167" t="s">
        <v>23</v>
      </c>
      <c r="G5" s="170" t="s">
        <v>22</v>
      </c>
      <c r="H5" s="167" t="s">
        <v>23</v>
      </c>
      <c r="I5" s="170" t="s">
        <v>22</v>
      </c>
      <c r="J5" s="167" t="s">
        <v>23</v>
      </c>
      <c r="K5" s="170" t="s">
        <v>22</v>
      </c>
      <c r="L5" s="178" t="s">
        <v>23</v>
      </c>
      <c r="M5" s="170" t="s">
        <v>22</v>
      </c>
      <c r="N5" s="167" t="s">
        <v>23</v>
      </c>
      <c r="O5" s="170" t="s">
        <v>24</v>
      </c>
      <c r="P5" s="167" t="s">
        <v>23</v>
      </c>
      <c r="Q5" s="196"/>
      <c r="R5" s="196"/>
      <c r="S5" s="180" t="s">
        <v>23</v>
      </c>
      <c r="T5" s="170" t="s">
        <v>25</v>
      </c>
      <c r="U5" s="170" t="s">
        <v>23</v>
      </c>
      <c r="V5" s="196"/>
      <c r="W5" s="170"/>
      <c r="X5" s="180"/>
      <c r="Y5" s="170"/>
      <c r="Z5" s="170"/>
    </row>
    <row r="6" s="1" customFormat="1" spans="1:26">
      <c r="A6" s="167" t="s">
        <v>26</v>
      </c>
      <c r="B6" s="177">
        <f t="shared" ref="B6:B14" si="0">N6+P6+Q6+R6+S6+U6+V6</f>
        <v>9810.187477</v>
      </c>
      <c r="C6" s="177">
        <f>B6/B14*100</f>
        <v>38.3218494756053</v>
      </c>
      <c r="D6" s="178">
        <v>-16.7673141979977</v>
      </c>
      <c r="E6" s="179">
        <v>24201</v>
      </c>
      <c r="F6" s="178">
        <v>6877.016145</v>
      </c>
      <c r="G6" s="179">
        <v>1283</v>
      </c>
      <c r="H6" s="178">
        <v>294.877995</v>
      </c>
      <c r="I6" s="179">
        <v>26375</v>
      </c>
      <c r="J6" s="178">
        <v>300.199963</v>
      </c>
      <c r="K6" s="179">
        <v>466</v>
      </c>
      <c r="L6" s="178">
        <v>66.600502</v>
      </c>
      <c r="M6" s="179">
        <v>52324.9912826087</v>
      </c>
      <c r="N6" s="178">
        <v>7538.694605</v>
      </c>
      <c r="O6" s="167">
        <v>52</v>
      </c>
      <c r="P6" s="178">
        <v>64.337376</v>
      </c>
      <c r="Q6" s="178">
        <v>31.432372</v>
      </c>
      <c r="R6" s="178">
        <v>666.640369</v>
      </c>
      <c r="S6" s="178">
        <v>203.62</v>
      </c>
      <c r="T6" s="179">
        <v>23798</v>
      </c>
      <c r="U6" s="178">
        <v>82.24</v>
      </c>
      <c r="V6" s="178">
        <v>1223.222755</v>
      </c>
      <c r="W6" s="167">
        <v>17114</v>
      </c>
      <c r="X6" s="178">
        <v>6530.585597</v>
      </c>
      <c r="Y6" s="178">
        <v>1707.230474</v>
      </c>
      <c r="Z6" s="178">
        <v>714.644476</v>
      </c>
    </row>
    <row r="7" s="1" customFormat="1" spans="1:26">
      <c r="A7" s="167" t="s">
        <v>27</v>
      </c>
      <c r="B7" s="177">
        <f t="shared" si="0"/>
        <v>6324.87</v>
      </c>
      <c r="C7" s="177">
        <f>B7/B14*100</f>
        <v>24.7070422110723</v>
      </c>
      <c r="D7" s="178">
        <v>30.7088387856745</v>
      </c>
      <c r="E7" s="167">
        <v>31290</v>
      </c>
      <c r="F7" s="167">
        <v>5423.83</v>
      </c>
      <c r="G7" s="179">
        <v>416</v>
      </c>
      <c r="H7" s="167">
        <v>22.89</v>
      </c>
      <c r="I7" s="167">
        <v>6324</v>
      </c>
      <c r="J7" s="167">
        <v>71.58</v>
      </c>
      <c r="K7" s="167">
        <v>0</v>
      </c>
      <c r="L7" s="167">
        <v>0</v>
      </c>
      <c r="M7" s="167">
        <v>38030</v>
      </c>
      <c r="N7" s="167">
        <v>5518.3</v>
      </c>
      <c r="O7" s="167">
        <v>114</v>
      </c>
      <c r="P7" s="167">
        <v>74.34</v>
      </c>
      <c r="Q7" s="178">
        <v>0.35</v>
      </c>
      <c r="R7" s="178">
        <v>177.28</v>
      </c>
      <c r="S7" s="178">
        <v>274.97</v>
      </c>
      <c r="T7" s="179">
        <v>0</v>
      </c>
      <c r="U7" s="167">
        <v>0</v>
      </c>
      <c r="V7" s="178">
        <v>279.63</v>
      </c>
      <c r="W7" s="167">
        <v>6124</v>
      </c>
      <c r="X7" s="178">
        <v>2237.75</v>
      </c>
      <c r="Y7" s="201">
        <v>720.67</v>
      </c>
      <c r="Z7" s="201">
        <v>440.17</v>
      </c>
    </row>
    <row r="8" s="1" customFormat="1" spans="1:26">
      <c r="A8" s="167" t="s">
        <v>28</v>
      </c>
      <c r="B8" s="177">
        <f t="shared" si="0"/>
        <v>2981.82</v>
      </c>
      <c r="C8" s="177">
        <f>B8/B14*100</f>
        <v>11.647978947523</v>
      </c>
      <c r="D8" s="178">
        <v>32.1687713590447</v>
      </c>
      <c r="E8" s="167">
        <v>6709</v>
      </c>
      <c r="F8" s="167">
        <v>1934.79</v>
      </c>
      <c r="G8" s="179">
        <v>513</v>
      </c>
      <c r="H8" s="167">
        <v>136.4</v>
      </c>
      <c r="I8" s="167">
        <v>4957</v>
      </c>
      <c r="J8" s="167">
        <v>56.38</v>
      </c>
      <c r="K8" s="167">
        <v>93</v>
      </c>
      <c r="L8" s="167">
        <v>9.82</v>
      </c>
      <c r="M8" s="167">
        <v>12272</v>
      </c>
      <c r="N8" s="178">
        <v>2137.39</v>
      </c>
      <c r="O8" s="167">
        <v>3</v>
      </c>
      <c r="P8" s="178">
        <v>2.7</v>
      </c>
      <c r="Q8" s="178">
        <v>0.31</v>
      </c>
      <c r="R8" s="178">
        <v>73.69</v>
      </c>
      <c r="S8" s="178">
        <v>644.18</v>
      </c>
      <c r="T8" s="179">
        <v>0</v>
      </c>
      <c r="U8" s="167">
        <v>0</v>
      </c>
      <c r="V8" s="178">
        <v>123.55</v>
      </c>
      <c r="W8" s="167">
        <v>4005</v>
      </c>
      <c r="X8" s="178">
        <v>1450.94</v>
      </c>
      <c r="Y8" s="167">
        <v>208.26</v>
      </c>
      <c r="Z8" s="167">
        <v>43.76</v>
      </c>
    </row>
    <row r="9" s="1" customFormat="1" spans="1:26">
      <c r="A9" s="167" t="s">
        <v>29</v>
      </c>
      <c r="B9" s="177">
        <f t="shared" si="0"/>
        <v>1232.69</v>
      </c>
      <c r="C9" s="177">
        <f>B9/B14*100</f>
        <v>4.8152964192413</v>
      </c>
      <c r="D9" s="178">
        <v>40.4102879533443</v>
      </c>
      <c r="E9" s="167">
        <v>4544</v>
      </c>
      <c r="F9" s="167">
        <v>718.49</v>
      </c>
      <c r="G9" s="179">
        <v>3631</v>
      </c>
      <c r="H9" s="167">
        <v>449.57</v>
      </c>
      <c r="I9" s="167">
        <v>0</v>
      </c>
      <c r="J9" s="167">
        <v>0</v>
      </c>
      <c r="K9" s="167">
        <v>0</v>
      </c>
      <c r="L9" s="167">
        <v>0</v>
      </c>
      <c r="M9" s="167">
        <v>8175</v>
      </c>
      <c r="N9" s="167">
        <v>1168.06</v>
      </c>
      <c r="O9" s="167">
        <v>0</v>
      </c>
      <c r="P9" s="167">
        <v>0</v>
      </c>
      <c r="Q9" s="178">
        <v>0.96</v>
      </c>
      <c r="R9" s="178">
        <v>9.59</v>
      </c>
      <c r="S9" s="178">
        <v>0</v>
      </c>
      <c r="T9" s="179">
        <v>0</v>
      </c>
      <c r="U9" s="167">
        <v>0</v>
      </c>
      <c r="V9" s="178">
        <v>54.0800000000001</v>
      </c>
      <c r="W9" s="167">
        <v>911</v>
      </c>
      <c r="X9" s="178">
        <v>462.16</v>
      </c>
      <c r="Y9" s="167">
        <v>133.21</v>
      </c>
      <c r="Z9" s="167">
        <v>86.59</v>
      </c>
    </row>
    <row r="10" s="1" customFormat="1" spans="1:26">
      <c r="A10" s="167" t="s">
        <v>30</v>
      </c>
      <c r="B10" s="177">
        <f t="shared" si="0"/>
        <v>2979.945</v>
      </c>
      <c r="C10" s="177">
        <f>B10/B14*100</f>
        <v>11.6406545749832</v>
      </c>
      <c r="D10" s="178">
        <v>-23.6463132528924</v>
      </c>
      <c r="E10" s="167">
        <v>18249</v>
      </c>
      <c r="F10" s="178">
        <v>2833.07</v>
      </c>
      <c r="G10" s="179">
        <v>202</v>
      </c>
      <c r="H10" s="178">
        <v>14.55</v>
      </c>
      <c r="I10" s="167">
        <v>0</v>
      </c>
      <c r="J10" s="178">
        <v>0</v>
      </c>
      <c r="K10" s="167">
        <v>0</v>
      </c>
      <c r="L10" s="167">
        <v>0</v>
      </c>
      <c r="M10" s="179">
        <v>18451</v>
      </c>
      <c r="N10" s="178">
        <v>2847.62</v>
      </c>
      <c r="O10" s="167">
        <v>547</v>
      </c>
      <c r="P10" s="178">
        <v>13.17</v>
      </c>
      <c r="Q10" s="178">
        <v>34.145</v>
      </c>
      <c r="R10" s="178">
        <v>0</v>
      </c>
      <c r="S10" s="178">
        <v>3.55</v>
      </c>
      <c r="T10" s="179">
        <v>0</v>
      </c>
      <c r="U10" s="167">
        <v>0</v>
      </c>
      <c r="V10" s="178">
        <v>81.46</v>
      </c>
      <c r="W10" s="167">
        <v>615</v>
      </c>
      <c r="X10" s="178">
        <v>1734.8</v>
      </c>
      <c r="Y10" s="167">
        <v>313.8</v>
      </c>
      <c r="Z10" s="178">
        <v>185.41</v>
      </c>
    </row>
    <row r="11" s="1" customFormat="1" spans="1:26">
      <c r="A11" s="167" t="s">
        <v>31</v>
      </c>
      <c r="B11" s="177">
        <f t="shared" si="0"/>
        <v>889.73</v>
      </c>
      <c r="C11" s="177">
        <f>B11/B14*100</f>
        <v>3.47558078924268</v>
      </c>
      <c r="D11" s="178">
        <v>2.23373817922762</v>
      </c>
      <c r="E11" s="167">
        <v>1942</v>
      </c>
      <c r="F11" s="178">
        <v>773.22</v>
      </c>
      <c r="G11" s="179">
        <v>285</v>
      </c>
      <c r="H11" s="178">
        <v>92.45</v>
      </c>
      <c r="I11" s="167">
        <v>30</v>
      </c>
      <c r="J11" s="167">
        <v>0.34</v>
      </c>
      <c r="K11" s="167">
        <v>0</v>
      </c>
      <c r="L11" s="167">
        <v>0</v>
      </c>
      <c r="M11" s="167">
        <v>2257</v>
      </c>
      <c r="N11" s="178">
        <v>866.01</v>
      </c>
      <c r="O11" s="167">
        <v>1</v>
      </c>
      <c r="P11" s="167">
        <v>0.62</v>
      </c>
      <c r="Q11" s="178">
        <v>0</v>
      </c>
      <c r="R11" s="178">
        <v>2.37</v>
      </c>
      <c r="S11" s="178">
        <v>0</v>
      </c>
      <c r="T11" s="179">
        <v>0</v>
      </c>
      <c r="U11" s="167">
        <v>0</v>
      </c>
      <c r="V11" s="178">
        <v>20.73</v>
      </c>
      <c r="W11" s="167">
        <v>156</v>
      </c>
      <c r="X11" s="178">
        <v>44.08</v>
      </c>
      <c r="Y11" s="167">
        <v>145.46</v>
      </c>
      <c r="Z11" s="167">
        <v>80.91</v>
      </c>
    </row>
    <row r="12" s="1" customFormat="1" spans="1:26">
      <c r="A12" s="167" t="s">
        <v>32</v>
      </c>
      <c r="B12" s="177">
        <f t="shared" si="0"/>
        <v>29.18</v>
      </c>
      <c r="C12" s="177">
        <f>B12/B14*100</f>
        <v>0.113986768379285</v>
      </c>
      <c r="D12" s="178">
        <v>119.563581640331</v>
      </c>
      <c r="E12" s="167">
        <v>33</v>
      </c>
      <c r="F12" s="178">
        <v>10.85</v>
      </c>
      <c r="G12" s="179">
        <v>0</v>
      </c>
      <c r="H12" s="178">
        <v>0</v>
      </c>
      <c r="I12" s="167">
        <v>0</v>
      </c>
      <c r="J12" s="167">
        <v>0</v>
      </c>
      <c r="K12" s="167">
        <v>0</v>
      </c>
      <c r="L12" s="167">
        <v>0</v>
      </c>
      <c r="M12" s="167">
        <v>33</v>
      </c>
      <c r="N12" s="178">
        <v>10.85</v>
      </c>
      <c r="O12" s="167">
        <v>0</v>
      </c>
      <c r="P12" s="167">
        <v>0</v>
      </c>
      <c r="Q12" s="178">
        <v>0</v>
      </c>
      <c r="R12" s="178">
        <v>0</v>
      </c>
      <c r="S12" s="178">
        <v>18.33</v>
      </c>
      <c r="T12" s="179">
        <v>0</v>
      </c>
      <c r="U12" s="167">
        <v>0</v>
      </c>
      <c r="V12" s="178">
        <v>0</v>
      </c>
      <c r="W12" s="167">
        <v>195</v>
      </c>
      <c r="X12" s="178">
        <v>14.99</v>
      </c>
      <c r="Y12" s="178">
        <v>1.25</v>
      </c>
      <c r="Z12" s="167">
        <v>0.83</v>
      </c>
    </row>
    <row r="13" s="1" customFormat="1" spans="1:26">
      <c r="A13" s="167" t="s">
        <v>33</v>
      </c>
      <c r="B13" s="177">
        <f t="shared" si="0"/>
        <v>1351.04</v>
      </c>
      <c r="C13" s="177">
        <f>B13/B14*100</f>
        <v>5.27761081395303</v>
      </c>
      <c r="D13" s="178">
        <v>25.2424124441478</v>
      </c>
      <c r="E13" s="167">
        <v>4286</v>
      </c>
      <c r="F13" s="178">
        <v>1327.48</v>
      </c>
      <c r="G13" s="179">
        <v>0</v>
      </c>
      <c r="H13" s="178">
        <v>0</v>
      </c>
      <c r="I13" s="167">
        <v>0</v>
      </c>
      <c r="J13" s="167">
        <v>0</v>
      </c>
      <c r="K13" s="167">
        <v>0</v>
      </c>
      <c r="L13" s="167">
        <v>0</v>
      </c>
      <c r="M13" s="167">
        <v>4286</v>
      </c>
      <c r="N13" s="178">
        <v>1327.48</v>
      </c>
      <c r="O13" s="167">
        <v>7</v>
      </c>
      <c r="P13" s="167">
        <v>4.32</v>
      </c>
      <c r="Q13" s="178">
        <v>0.81</v>
      </c>
      <c r="R13" s="178">
        <v>7.64</v>
      </c>
      <c r="S13" s="178">
        <v>0</v>
      </c>
      <c r="T13" s="179">
        <v>0</v>
      </c>
      <c r="U13" s="167">
        <v>0</v>
      </c>
      <c r="V13" s="178">
        <v>10.79</v>
      </c>
      <c r="W13" s="167">
        <v>986</v>
      </c>
      <c r="X13" s="178">
        <v>660.45</v>
      </c>
      <c r="Y13" s="178">
        <v>154.84</v>
      </c>
      <c r="Z13" s="167">
        <v>104.49</v>
      </c>
    </row>
    <row r="14" s="163" customFormat="1" spans="1:26">
      <c r="A14" s="167" t="s">
        <v>34</v>
      </c>
      <c r="B14" s="178">
        <f t="shared" si="0"/>
        <v>25599.462477</v>
      </c>
      <c r="C14" s="178"/>
      <c r="D14" s="180">
        <v>-0.07</v>
      </c>
      <c r="E14" s="179">
        <f t="shared" ref="E14:Z14" si="1">SUM(E6:E13)</f>
        <v>91254</v>
      </c>
      <c r="F14" s="178">
        <f t="shared" si="1"/>
        <v>19898.746145</v>
      </c>
      <c r="G14" s="179">
        <f t="shared" si="1"/>
        <v>6330</v>
      </c>
      <c r="H14" s="178">
        <f t="shared" si="1"/>
        <v>1010.737995</v>
      </c>
      <c r="I14" s="179">
        <f t="shared" si="1"/>
        <v>37686</v>
      </c>
      <c r="J14" s="178">
        <f t="shared" si="1"/>
        <v>428.499963</v>
      </c>
      <c r="K14" s="179">
        <f t="shared" si="1"/>
        <v>559</v>
      </c>
      <c r="L14" s="178">
        <f t="shared" si="1"/>
        <v>76.420502</v>
      </c>
      <c r="M14" s="179">
        <f t="shared" si="1"/>
        <v>135828.991282609</v>
      </c>
      <c r="N14" s="178">
        <f t="shared" si="1"/>
        <v>21414.404605</v>
      </c>
      <c r="O14" s="179">
        <f t="shared" si="1"/>
        <v>724</v>
      </c>
      <c r="P14" s="178">
        <f t="shared" si="1"/>
        <v>159.487376</v>
      </c>
      <c r="Q14" s="178">
        <f t="shared" si="1"/>
        <v>68.007372</v>
      </c>
      <c r="R14" s="178">
        <f t="shared" si="1"/>
        <v>937.210369</v>
      </c>
      <c r="S14" s="178">
        <f t="shared" si="1"/>
        <v>1144.65</v>
      </c>
      <c r="T14" s="179">
        <f t="shared" si="1"/>
        <v>23798</v>
      </c>
      <c r="U14" s="178">
        <f t="shared" si="1"/>
        <v>82.24</v>
      </c>
      <c r="V14" s="178">
        <f t="shared" si="1"/>
        <v>1793.462755</v>
      </c>
      <c r="W14" s="179">
        <f t="shared" si="1"/>
        <v>30106</v>
      </c>
      <c r="X14" s="178">
        <f t="shared" si="1"/>
        <v>13135.755597</v>
      </c>
      <c r="Y14" s="178">
        <f t="shared" si="1"/>
        <v>3384.720474</v>
      </c>
      <c r="Z14" s="178">
        <f t="shared" si="1"/>
        <v>1656.804476</v>
      </c>
    </row>
    <row r="15" s="1" customFormat="1" ht="20.4" spans="1:26">
      <c r="A15" s="181" t="s">
        <v>35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99"/>
      <c r="R15" s="199"/>
      <c r="S15" s="199"/>
      <c r="T15" s="181"/>
      <c r="U15" s="181"/>
      <c r="V15" s="199"/>
      <c r="W15" s="181"/>
      <c r="X15" s="199"/>
      <c r="Y15" s="181"/>
      <c r="Z15" s="181"/>
    </row>
    <row r="16" s="1" customFormat="1" spans="1:26">
      <c r="A16" s="166" t="s">
        <v>2</v>
      </c>
      <c r="B16" s="167" t="s">
        <v>3</v>
      </c>
      <c r="C16" s="168" t="s">
        <v>4</v>
      </c>
      <c r="D16" s="169" t="s">
        <v>5</v>
      </c>
      <c r="E16" s="170" t="s">
        <v>6</v>
      </c>
      <c r="F16" s="170"/>
      <c r="G16" s="170"/>
      <c r="H16" s="170"/>
      <c r="I16" s="170"/>
      <c r="J16" s="170"/>
      <c r="K16" s="170"/>
      <c r="L16" s="170"/>
      <c r="M16" s="170"/>
      <c r="N16" s="170"/>
      <c r="O16" s="167" t="s">
        <v>7</v>
      </c>
      <c r="P16" s="167"/>
      <c r="Q16" s="192" t="s">
        <v>8</v>
      </c>
      <c r="R16" s="192" t="s">
        <v>9</v>
      </c>
      <c r="S16" s="192" t="s">
        <v>10</v>
      </c>
      <c r="T16" s="193" t="s">
        <v>11</v>
      </c>
      <c r="U16" s="194"/>
      <c r="V16" s="192" t="s">
        <v>12</v>
      </c>
      <c r="W16" s="170" t="s">
        <v>13</v>
      </c>
      <c r="X16" s="180" t="s">
        <v>14</v>
      </c>
      <c r="Y16" s="170" t="s">
        <v>15</v>
      </c>
      <c r="Z16" s="170" t="s">
        <v>16</v>
      </c>
    </row>
    <row r="17" s="1" customFormat="1" ht="27" customHeight="1" spans="1:26">
      <c r="A17" s="166"/>
      <c r="B17" s="167"/>
      <c r="C17" s="171"/>
      <c r="D17" s="172"/>
      <c r="E17" s="170" t="s">
        <v>17</v>
      </c>
      <c r="F17" s="170"/>
      <c r="G17" s="173" t="s">
        <v>18</v>
      </c>
      <c r="H17" s="174"/>
      <c r="I17" s="167" t="s">
        <v>19</v>
      </c>
      <c r="J17" s="167"/>
      <c r="K17" s="167" t="s">
        <v>20</v>
      </c>
      <c r="L17" s="167"/>
      <c r="M17" s="167" t="s">
        <v>21</v>
      </c>
      <c r="N17" s="167"/>
      <c r="O17" s="167"/>
      <c r="P17" s="167"/>
      <c r="Q17" s="195"/>
      <c r="R17" s="195"/>
      <c r="S17" s="196"/>
      <c r="T17" s="197"/>
      <c r="U17" s="198"/>
      <c r="V17" s="195"/>
      <c r="W17" s="170"/>
      <c r="X17" s="180"/>
      <c r="Y17" s="170"/>
      <c r="Z17" s="170"/>
    </row>
    <row r="18" s="1" customFormat="1" ht="36" spans="1:26">
      <c r="A18" s="166"/>
      <c r="B18" s="167"/>
      <c r="C18" s="175"/>
      <c r="D18" s="176"/>
      <c r="E18" s="170" t="s">
        <v>22</v>
      </c>
      <c r="F18" s="167" t="s">
        <v>23</v>
      </c>
      <c r="G18" s="170" t="s">
        <v>22</v>
      </c>
      <c r="H18" s="167" t="s">
        <v>23</v>
      </c>
      <c r="I18" s="170" t="s">
        <v>22</v>
      </c>
      <c r="J18" s="167" t="s">
        <v>23</v>
      </c>
      <c r="K18" s="170" t="s">
        <v>22</v>
      </c>
      <c r="L18" s="178" t="s">
        <v>23</v>
      </c>
      <c r="M18" s="170" t="s">
        <v>22</v>
      </c>
      <c r="N18" s="167" t="s">
        <v>23</v>
      </c>
      <c r="O18" s="170" t="s">
        <v>24</v>
      </c>
      <c r="P18" s="167" t="s">
        <v>23</v>
      </c>
      <c r="Q18" s="196"/>
      <c r="R18" s="196"/>
      <c r="S18" s="180" t="s">
        <v>23</v>
      </c>
      <c r="T18" s="170" t="s">
        <v>25</v>
      </c>
      <c r="U18" s="170" t="s">
        <v>23</v>
      </c>
      <c r="V18" s="196"/>
      <c r="W18" s="170"/>
      <c r="X18" s="180"/>
      <c r="Y18" s="170"/>
      <c r="Z18" s="170"/>
    </row>
    <row r="19" s="1" customFormat="1" spans="1:26">
      <c r="A19" s="167" t="s">
        <v>26</v>
      </c>
      <c r="B19" s="178">
        <f t="shared" ref="B19:B25" si="2">N19+P19+Q19+R19+S19+U19+V19</f>
        <v>893.638324</v>
      </c>
      <c r="C19" s="177">
        <f>B19/B25*100</f>
        <v>38.7894442322354</v>
      </c>
      <c r="D19" s="178">
        <v>-15.6602622471504</v>
      </c>
      <c r="E19" s="179">
        <v>2505</v>
      </c>
      <c r="F19" s="178">
        <v>647.584973</v>
      </c>
      <c r="G19" s="179">
        <v>269</v>
      </c>
      <c r="H19" s="178">
        <v>62</v>
      </c>
      <c r="I19" s="179">
        <v>3119</v>
      </c>
      <c r="J19" s="178">
        <v>35.430953</v>
      </c>
      <c r="K19" s="179">
        <v>28</v>
      </c>
      <c r="L19" s="178">
        <v>3.133952</v>
      </c>
      <c r="M19" s="179">
        <v>5921</v>
      </c>
      <c r="N19" s="178">
        <v>748.149878</v>
      </c>
      <c r="O19" s="167">
        <v>1</v>
      </c>
      <c r="P19" s="178">
        <v>1.509434</v>
      </c>
      <c r="Q19" s="178">
        <v>1.301528</v>
      </c>
      <c r="R19" s="178">
        <v>56.316242</v>
      </c>
      <c r="S19" s="178">
        <v>12.71</v>
      </c>
      <c r="T19" s="167">
        <v>0</v>
      </c>
      <c r="U19" s="167">
        <v>0</v>
      </c>
      <c r="V19" s="178">
        <v>73.651242</v>
      </c>
      <c r="W19" s="167">
        <v>1705</v>
      </c>
      <c r="X19" s="178">
        <v>502.695244</v>
      </c>
      <c r="Y19" s="178">
        <v>105.911918</v>
      </c>
      <c r="Z19" s="178">
        <v>76.09705</v>
      </c>
    </row>
    <row r="20" s="1" customFormat="1" spans="1:26">
      <c r="A20" s="167" t="s">
        <v>27</v>
      </c>
      <c r="B20" s="178">
        <f t="shared" si="2"/>
        <v>501.56</v>
      </c>
      <c r="C20" s="177">
        <f>B20/B25*100</f>
        <v>21.7708139038137</v>
      </c>
      <c r="D20" s="178">
        <v>34.8533326163525</v>
      </c>
      <c r="E20" s="167">
        <v>2495</v>
      </c>
      <c r="F20" s="167">
        <v>465.89</v>
      </c>
      <c r="G20" s="167">
        <v>6</v>
      </c>
      <c r="H20" s="167">
        <v>0.63</v>
      </c>
      <c r="I20" s="167">
        <v>492</v>
      </c>
      <c r="J20" s="167">
        <v>5.57</v>
      </c>
      <c r="K20" s="167">
        <v>0</v>
      </c>
      <c r="L20" s="167">
        <v>0</v>
      </c>
      <c r="M20" s="167">
        <v>2993</v>
      </c>
      <c r="N20" s="167">
        <v>472.09</v>
      </c>
      <c r="O20" s="167">
        <v>0</v>
      </c>
      <c r="P20" s="178">
        <v>0</v>
      </c>
      <c r="Q20" s="179">
        <v>0</v>
      </c>
      <c r="R20" s="178">
        <v>8.08</v>
      </c>
      <c r="S20" s="178">
        <v>0</v>
      </c>
      <c r="T20" s="167">
        <v>0</v>
      </c>
      <c r="U20" s="167">
        <v>0</v>
      </c>
      <c r="V20" s="178">
        <v>21.39</v>
      </c>
      <c r="W20" s="167">
        <v>247</v>
      </c>
      <c r="X20" s="178">
        <v>117.06</v>
      </c>
      <c r="Y20" s="167">
        <v>55.12</v>
      </c>
      <c r="Z20" s="167">
        <v>38.46</v>
      </c>
    </row>
    <row r="21" s="1" customFormat="1" spans="1:26">
      <c r="A21" s="167" t="s">
        <v>28</v>
      </c>
      <c r="B21" s="178">
        <f t="shared" si="2"/>
        <v>221.5</v>
      </c>
      <c r="C21" s="177">
        <f>B21/B25*100</f>
        <v>9.61447340237407</v>
      </c>
      <c r="D21" s="178">
        <v>21.0118006993007</v>
      </c>
      <c r="E21" s="167">
        <v>917.5</v>
      </c>
      <c r="F21" s="167">
        <v>164.5</v>
      </c>
      <c r="G21" s="167">
        <v>61</v>
      </c>
      <c r="H21" s="167">
        <v>15.33</v>
      </c>
      <c r="I21" s="167">
        <v>940</v>
      </c>
      <c r="J21" s="167">
        <v>10.64</v>
      </c>
      <c r="K21" s="167">
        <v>85</v>
      </c>
      <c r="L21" s="167">
        <v>8.98</v>
      </c>
      <c r="M21" s="167">
        <v>2003.5</v>
      </c>
      <c r="N21" s="167">
        <v>199.45</v>
      </c>
      <c r="O21" s="167">
        <v>0</v>
      </c>
      <c r="P21" s="178">
        <v>0</v>
      </c>
      <c r="Q21" s="179">
        <v>0.02</v>
      </c>
      <c r="R21" s="178">
        <v>10.65</v>
      </c>
      <c r="S21" s="178">
        <v>0</v>
      </c>
      <c r="T21" s="167">
        <v>0</v>
      </c>
      <c r="U21" s="167">
        <v>0</v>
      </c>
      <c r="V21" s="178">
        <v>11.38</v>
      </c>
      <c r="W21" s="167">
        <v>223</v>
      </c>
      <c r="X21" s="178">
        <v>88.69</v>
      </c>
      <c r="Y21" s="167">
        <v>0</v>
      </c>
      <c r="Z21" s="167">
        <v>0</v>
      </c>
    </row>
    <row r="22" s="1" customFormat="1" spans="1:26">
      <c r="A22" s="167" t="s">
        <v>29</v>
      </c>
      <c r="B22" s="178">
        <f t="shared" si="2"/>
        <v>171.84</v>
      </c>
      <c r="C22" s="177">
        <f>B22/B25*100</f>
        <v>7.45892148742194</v>
      </c>
      <c r="D22" s="182">
        <v>28.622754491018</v>
      </c>
      <c r="E22" s="183">
        <v>822</v>
      </c>
      <c r="F22" s="183">
        <v>116.72</v>
      </c>
      <c r="G22" s="183">
        <v>418</v>
      </c>
      <c r="H22" s="182">
        <v>51.6</v>
      </c>
      <c r="I22" s="183">
        <v>0</v>
      </c>
      <c r="J22" s="183">
        <v>0</v>
      </c>
      <c r="K22" s="183">
        <v>0</v>
      </c>
      <c r="L22" s="182">
        <v>0</v>
      </c>
      <c r="M22" s="183">
        <v>1240</v>
      </c>
      <c r="N22" s="182">
        <v>168.32</v>
      </c>
      <c r="O22" s="167">
        <v>0</v>
      </c>
      <c r="P22" s="178">
        <v>0</v>
      </c>
      <c r="Q22" s="182">
        <v>0.12</v>
      </c>
      <c r="R22" s="182">
        <v>0</v>
      </c>
      <c r="S22" s="182">
        <v>0</v>
      </c>
      <c r="T22" s="183">
        <v>0</v>
      </c>
      <c r="U22" s="167">
        <v>0</v>
      </c>
      <c r="V22" s="182">
        <v>3.40000000000001</v>
      </c>
      <c r="W22" s="183">
        <v>105</v>
      </c>
      <c r="X22" s="182">
        <v>57.5</v>
      </c>
      <c r="Y22" s="182">
        <v>5.13</v>
      </c>
      <c r="Z22" s="182">
        <v>0</v>
      </c>
    </row>
    <row r="23" s="1" customFormat="1" spans="1:26">
      <c r="A23" s="167" t="s">
        <v>30</v>
      </c>
      <c r="B23" s="178">
        <f t="shared" si="2"/>
        <v>375.5</v>
      </c>
      <c r="C23" s="177">
        <f>B23/B25*100</f>
        <v>16.2990282735506</v>
      </c>
      <c r="D23" s="182">
        <v>-17.279965075989</v>
      </c>
      <c r="E23" s="183">
        <v>2770</v>
      </c>
      <c r="F23" s="183">
        <v>338.95</v>
      </c>
      <c r="G23" s="183">
        <v>64</v>
      </c>
      <c r="H23" s="182">
        <v>1.06</v>
      </c>
      <c r="I23" s="183">
        <v>0</v>
      </c>
      <c r="J23" s="178">
        <v>0</v>
      </c>
      <c r="K23" s="183">
        <v>0</v>
      </c>
      <c r="L23" s="182">
        <v>0</v>
      </c>
      <c r="M23" s="183">
        <v>2834</v>
      </c>
      <c r="N23" s="182">
        <v>340.01</v>
      </c>
      <c r="O23" s="167">
        <v>69</v>
      </c>
      <c r="P23" s="178">
        <v>6.89</v>
      </c>
      <c r="Q23" s="182">
        <v>5.42</v>
      </c>
      <c r="R23" s="182">
        <v>0</v>
      </c>
      <c r="S23" s="182">
        <v>5.83</v>
      </c>
      <c r="T23" s="183">
        <v>0</v>
      </c>
      <c r="U23" s="167">
        <v>0</v>
      </c>
      <c r="V23" s="182">
        <v>17.35</v>
      </c>
      <c r="W23" s="183">
        <v>137</v>
      </c>
      <c r="X23" s="182">
        <v>144.08</v>
      </c>
      <c r="Y23" s="182">
        <v>38.6</v>
      </c>
      <c r="Z23" s="182">
        <v>23.55</v>
      </c>
    </row>
    <row r="24" s="1" customFormat="1" spans="1:26">
      <c r="A24" s="167" t="s">
        <v>31</v>
      </c>
      <c r="B24" s="178">
        <f t="shared" si="2"/>
        <v>139.78</v>
      </c>
      <c r="C24" s="177">
        <f>B24/B25*100</f>
        <v>6.06731870060428</v>
      </c>
      <c r="D24" s="184" t="s">
        <v>36</v>
      </c>
      <c r="E24" s="167">
        <v>376</v>
      </c>
      <c r="F24" s="178">
        <v>135.95</v>
      </c>
      <c r="G24" s="167">
        <v>0</v>
      </c>
      <c r="H24" s="178">
        <v>0</v>
      </c>
      <c r="I24" s="167">
        <v>0</v>
      </c>
      <c r="J24" s="167">
        <v>0</v>
      </c>
      <c r="K24" s="167">
        <v>0</v>
      </c>
      <c r="L24" s="167">
        <v>0</v>
      </c>
      <c r="M24" s="167">
        <v>376</v>
      </c>
      <c r="N24" s="178">
        <v>135.95</v>
      </c>
      <c r="O24" s="167">
        <v>1</v>
      </c>
      <c r="P24" s="178">
        <v>0.62</v>
      </c>
      <c r="Q24" s="178">
        <v>0</v>
      </c>
      <c r="R24" s="178">
        <v>0</v>
      </c>
      <c r="S24" s="178">
        <v>0</v>
      </c>
      <c r="T24" s="167">
        <v>0</v>
      </c>
      <c r="U24" s="167">
        <v>0</v>
      </c>
      <c r="V24" s="178">
        <v>3.21</v>
      </c>
      <c r="W24" s="167">
        <v>15</v>
      </c>
      <c r="X24" s="178">
        <v>3.98</v>
      </c>
      <c r="Y24" s="178">
        <v>23.09</v>
      </c>
      <c r="Z24" s="178">
        <v>13.88</v>
      </c>
    </row>
    <row r="25" s="1" customFormat="1" spans="1:26">
      <c r="A25" s="167" t="s">
        <v>34</v>
      </c>
      <c r="B25" s="178">
        <f t="shared" si="2"/>
        <v>2303.818324</v>
      </c>
      <c r="C25" s="177"/>
      <c r="D25" s="178">
        <v>4.33</v>
      </c>
      <c r="E25" s="179">
        <f t="shared" ref="E25:Z25" si="3">SUM(E19:E24)</f>
        <v>9885.5</v>
      </c>
      <c r="F25" s="178">
        <f t="shared" si="3"/>
        <v>1869.594973</v>
      </c>
      <c r="G25" s="179">
        <f t="shared" si="3"/>
        <v>818</v>
      </c>
      <c r="H25" s="178">
        <f t="shared" si="3"/>
        <v>130.62</v>
      </c>
      <c r="I25" s="179">
        <f t="shared" si="3"/>
        <v>4551</v>
      </c>
      <c r="J25" s="178">
        <f t="shared" si="3"/>
        <v>51.640953</v>
      </c>
      <c r="K25" s="179">
        <f t="shared" si="3"/>
        <v>113</v>
      </c>
      <c r="L25" s="178">
        <f t="shared" si="3"/>
        <v>12.113952</v>
      </c>
      <c r="M25" s="179">
        <f t="shared" si="3"/>
        <v>15367.5</v>
      </c>
      <c r="N25" s="178">
        <f t="shared" si="3"/>
        <v>2063.969878</v>
      </c>
      <c r="O25" s="179">
        <f t="shared" si="3"/>
        <v>71</v>
      </c>
      <c r="P25" s="178">
        <f t="shared" si="3"/>
        <v>9.019434</v>
      </c>
      <c r="Q25" s="178">
        <f t="shared" si="3"/>
        <v>6.861528</v>
      </c>
      <c r="R25" s="178">
        <f t="shared" si="3"/>
        <v>75.046242</v>
      </c>
      <c r="S25" s="178">
        <f t="shared" si="3"/>
        <v>18.54</v>
      </c>
      <c r="T25" s="179">
        <f t="shared" si="3"/>
        <v>0</v>
      </c>
      <c r="U25" s="179">
        <f t="shared" si="3"/>
        <v>0</v>
      </c>
      <c r="V25" s="178">
        <f t="shared" si="3"/>
        <v>130.381242</v>
      </c>
      <c r="W25" s="179">
        <f t="shared" si="3"/>
        <v>2432</v>
      </c>
      <c r="X25" s="178">
        <f t="shared" si="3"/>
        <v>914.005244</v>
      </c>
      <c r="Y25" s="178">
        <f t="shared" si="3"/>
        <v>227.851918</v>
      </c>
      <c r="Z25" s="178">
        <f t="shared" si="3"/>
        <v>151.98705</v>
      </c>
    </row>
    <row r="26" s="1" customFormat="1" ht="20.4" spans="1:26">
      <c r="A26" s="181" t="s">
        <v>37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99"/>
      <c r="R26" s="199"/>
      <c r="S26" s="199"/>
      <c r="T26" s="181"/>
      <c r="U26" s="181"/>
      <c r="V26" s="199"/>
      <c r="W26" s="181"/>
      <c r="X26" s="199"/>
      <c r="Y26" s="181"/>
      <c r="Z26" s="181"/>
    </row>
    <row r="27" s="1" customFormat="1" spans="1:26">
      <c r="A27" s="166" t="s">
        <v>2</v>
      </c>
      <c r="B27" s="167" t="s">
        <v>3</v>
      </c>
      <c r="C27" s="168" t="s">
        <v>4</v>
      </c>
      <c r="D27" s="169" t="s">
        <v>5</v>
      </c>
      <c r="E27" s="170" t="s">
        <v>6</v>
      </c>
      <c r="F27" s="170"/>
      <c r="G27" s="170"/>
      <c r="H27" s="170"/>
      <c r="I27" s="170"/>
      <c r="J27" s="170"/>
      <c r="K27" s="170"/>
      <c r="L27" s="170"/>
      <c r="M27" s="170"/>
      <c r="N27" s="170"/>
      <c r="O27" s="167" t="s">
        <v>7</v>
      </c>
      <c r="P27" s="167"/>
      <c r="Q27" s="192" t="s">
        <v>8</v>
      </c>
      <c r="R27" s="192" t="s">
        <v>9</v>
      </c>
      <c r="S27" s="192" t="s">
        <v>10</v>
      </c>
      <c r="T27" s="193" t="s">
        <v>11</v>
      </c>
      <c r="U27" s="194"/>
      <c r="V27" s="192" t="s">
        <v>12</v>
      </c>
      <c r="W27" s="170" t="s">
        <v>13</v>
      </c>
      <c r="X27" s="180" t="s">
        <v>14</v>
      </c>
      <c r="Y27" s="170" t="s">
        <v>15</v>
      </c>
      <c r="Z27" s="170" t="s">
        <v>16</v>
      </c>
    </row>
    <row r="28" s="1" customFormat="1" spans="1:26">
      <c r="A28" s="166"/>
      <c r="B28" s="167"/>
      <c r="C28" s="171"/>
      <c r="D28" s="172"/>
      <c r="E28" s="170" t="s">
        <v>17</v>
      </c>
      <c r="F28" s="170"/>
      <c r="G28" s="173" t="s">
        <v>18</v>
      </c>
      <c r="H28" s="174"/>
      <c r="I28" s="167" t="s">
        <v>19</v>
      </c>
      <c r="J28" s="167"/>
      <c r="K28" s="167" t="s">
        <v>20</v>
      </c>
      <c r="L28" s="167"/>
      <c r="M28" s="167" t="s">
        <v>21</v>
      </c>
      <c r="N28" s="167"/>
      <c r="O28" s="167"/>
      <c r="P28" s="167"/>
      <c r="Q28" s="195"/>
      <c r="R28" s="195"/>
      <c r="S28" s="196"/>
      <c r="T28" s="197"/>
      <c r="U28" s="198"/>
      <c r="V28" s="195"/>
      <c r="W28" s="170"/>
      <c r="X28" s="180"/>
      <c r="Y28" s="170"/>
      <c r="Z28" s="170"/>
    </row>
    <row r="29" s="1" customFormat="1" ht="36" spans="1:26">
      <c r="A29" s="166"/>
      <c r="B29" s="167"/>
      <c r="C29" s="175"/>
      <c r="D29" s="176"/>
      <c r="E29" s="170" t="s">
        <v>22</v>
      </c>
      <c r="F29" s="167" t="s">
        <v>23</v>
      </c>
      <c r="G29" s="170" t="s">
        <v>22</v>
      </c>
      <c r="H29" s="167" t="s">
        <v>23</v>
      </c>
      <c r="I29" s="170" t="s">
        <v>22</v>
      </c>
      <c r="J29" s="167" t="s">
        <v>23</v>
      </c>
      <c r="K29" s="170" t="s">
        <v>22</v>
      </c>
      <c r="L29" s="178" t="s">
        <v>23</v>
      </c>
      <c r="M29" s="170" t="s">
        <v>22</v>
      </c>
      <c r="N29" s="167" t="s">
        <v>23</v>
      </c>
      <c r="O29" s="170" t="s">
        <v>24</v>
      </c>
      <c r="P29" s="167" t="s">
        <v>23</v>
      </c>
      <c r="Q29" s="196"/>
      <c r="R29" s="196"/>
      <c r="S29" s="180" t="s">
        <v>23</v>
      </c>
      <c r="T29" s="170" t="s">
        <v>25</v>
      </c>
      <c r="U29" s="170" t="s">
        <v>23</v>
      </c>
      <c r="V29" s="196"/>
      <c r="W29" s="170"/>
      <c r="X29" s="180"/>
      <c r="Y29" s="170"/>
      <c r="Z29" s="170"/>
    </row>
    <row r="30" s="1" customFormat="1" spans="1:26">
      <c r="A30" s="167" t="s">
        <v>26</v>
      </c>
      <c r="B30" s="178">
        <f t="shared" ref="B30:B36" si="4">N30+P30+Q30+R30+S30+U30+V30</f>
        <v>1808.262033</v>
      </c>
      <c r="C30" s="178">
        <f>B30/B36*100</f>
        <v>43.0339595072658</v>
      </c>
      <c r="D30" s="185">
        <v>-11.2706553204063</v>
      </c>
      <c r="E30" s="186">
        <v>3511</v>
      </c>
      <c r="F30" s="187">
        <v>974.863176</v>
      </c>
      <c r="G30" s="111">
        <v>432</v>
      </c>
      <c r="H30" s="187">
        <v>99</v>
      </c>
      <c r="I30" s="111">
        <v>9089</v>
      </c>
      <c r="J30" s="187">
        <v>103.283064</v>
      </c>
      <c r="K30" s="111">
        <v>296</v>
      </c>
      <c r="L30" s="187">
        <v>44.778988</v>
      </c>
      <c r="M30" s="186">
        <v>13328</v>
      </c>
      <c r="N30" s="187">
        <v>1221.925228</v>
      </c>
      <c r="O30" s="111">
        <v>0</v>
      </c>
      <c r="P30" s="187">
        <v>0</v>
      </c>
      <c r="Q30" s="185">
        <v>14.305356</v>
      </c>
      <c r="R30" s="185">
        <v>76.230605</v>
      </c>
      <c r="S30" s="185">
        <v>65.1</v>
      </c>
      <c r="T30" s="186">
        <v>0</v>
      </c>
      <c r="U30" s="186">
        <v>0</v>
      </c>
      <c r="V30" s="185">
        <v>430.700844</v>
      </c>
      <c r="W30" s="111">
        <v>4194</v>
      </c>
      <c r="X30" s="200">
        <v>932.706936</v>
      </c>
      <c r="Y30" s="202">
        <v>139.525901</v>
      </c>
      <c r="Z30" s="202">
        <v>93.658203</v>
      </c>
    </row>
    <row r="31" s="1" customFormat="1" spans="1:26">
      <c r="A31" s="167" t="s">
        <v>27</v>
      </c>
      <c r="B31" s="178">
        <f t="shared" si="4"/>
        <v>1003.21</v>
      </c>
      <c r="C31" s="178">
        <f>B31/B36*100</f>
        <v>23.8749128884044</v>
      </c>
      <c r="D31" s="178">
        <v>25.0932079753607</v>
      </c>
      <c r="E31" s="167">
        <v>4575</v>
      </c>
      <c r="F31" s="167">
        <v>791.13</v>
      </c>
      <c r="G31" s="167">
        <v>12</v>
      </c>
      <c r="H31" s="167">
        <v>1.56</v>
      </c>
      <c r="I31" s="167">
        <v>1437</v>
      </c>
      <c r="J31" s="167">
        <v>16.24</v>
      </c>
      <c r="K31" s="167">
        <v>0</v>
      </c>
      <c r="L31" s="167">
        <v>0</v>
      </c>
      <c r="M31" s="167">
        <v>6024</v>
      </c>
      <c r="N31" s="167">
        <v>808.93</v>
      </c>
      <c r="O31" s="167">
        <v>51</v>
      </c>
      <c r="P31" s="167">
        <v>52.29</v>
      </c>
      <c r="Q31" s="178">
        <v>0</v>
      </c>
      <c r="R31" s="178">
        <v>8.82</v>
      </c>
      <c r="S31" s="178">
        <v>92.77</v>
      </c>
      <c r="T31" s="167">
        <v>0</v>
      </c>
      <c r="U31" s="167">
        <v>0</v>
      </c>
      <c r="V31" s="178">
        <v>40.4</v>
      </c>
      <c r="W31" s="167">
        <v>1532</v>
      </c>
      <c r="X31" s="178">
        <v>360.34</v>
      </c>
      <c r="Y31" s="167">
        <v>109.17</v>
      </c>
      <c r="Z31" s="167">
        <v>70.37</v>
      </c>
    </row>
    <row r="32" s="1" customFormat="1" spans="1:26">
      <c r="A32" s="167" t="s">
        <v>28</v>
      </c>
      <c r="B32" s="178">
        <f t="shared" si="4"/>
        <v>481.94</v>
      </c>
      <c r="C32" s="178">
        <f>B32/B36*100</f>
        <v>11.4694585554746</v>
      </c>
      <c r="D32" s="178">
        <v>32.5321746782532</v>
      </c>
      <c r="E32" s="167">
        <v>1156.5</v>
      </c>
      <c r="F32" s="167">
        <v>336.69</v>
      </c>
      <c r="G32" s="167">
        <v>91.5</v>
      </c>
      <c r="H32" s="167">
        <v>23.52</v>
      </c>
      <c r="I32" s="167">
        <v>416</v>
      </c>
      <c r="J32" s="167">
        <v>4.98</v>
      </c>
      <c r="K32" s="167">
        <v>0</v>
      </c>
      <c r="L32" s="167">
        <v>0</v>
      </c>
      <c r="M32" s="167">
        <v>1664</v>
      </c>
      <c r="N32" s="167">
        <v>365.19</v>
      </c>
      <c r="O32" s="167">
        <v>0</v>
      </c>
      <c r="P32" s="167">
        <v>0</v>
      </c>
      <c r="Q32" s="178">
        <v>0</v>
      </c>
      <c r="R32" s="178">
        <v>11.65</v>
      </c>
      <c r="S32" s="178">
        <v>74.64</v>
      </c>
      <c r="T32" s="167">
        <v>0</v>
      </c>
      <c r="U32" s="167">
        <v>0</v>
      </c>
      <c r="V32" s="178">
        <v>30.46</v>
      </c>
      <c r="W32" s="167">
        <v>1062</v>
      </c>
      <c r="X32" s="178">
        <v>219.3</v>
      </c>
      <c r="Y32" s="167">
        <v>0</v>
      </c>
      <c r="Z32" s="167">
        <v>0</v>
      </c>
    </row>
    <row r="33" s="1" customFormat="1" spans="1:26">
      <c r="A33" s="167" t="s">
        <v>30</v>
      </c>
      <c r="B33" s="178">
        <f t="shared" si="4"/>
        <v>520.98</v>
      </c>
      <c r="C33" s="178">
        <f>B33/B36*100</f>
        <v>12.3985527622342</v>
      </c>
      <c r="D33" s="178">
        <v>-22.6883572233488</v>
      </c>
      <c r="E33" s="167">
        <v>3198</v>
      </c>
      <c r="F33" s="178">
        <v>485.57</v>
      </c>
      <c r="G33" s="167">
        <v>22</v>
      </c>
      <c r="H33" s="178">
        <v>2.07</v>
      </c>
      <c r="I33" s="167">
        <v>0</v>
      </c>
      <c r="J33" s="167">
        <v>0</v>
      </c>
      <c r="K33" s="167">
        <v>0</v>
      </c>
      <c r="L33" s="167">
        <v>0</v>
      </c>
      <c r="M33" s="167">
        <v>3220</v>
      </c>
      <c r="N33" s="178">
        <v>487.64</v>
      </c>
      <c r="O33" s="167">
        <v>102</v>
      </c>
      <c r="P33" s="178">
        <v>1.58</v>
      </c>
      <c r="Q33" s="178">
        <v>20.77</v>
      </c>
      <c r="R33" s="178">
        <v>0</v>
      </c>
      <c r="S33" s="178">
        <v>0</v>
      </c>
      <c r="T33" s="167">
        <v>0</v>
      </c>
      <c r="U33" s="167">
        <v>0</v>
      </c>
      <c r="V33" s="178">
        <v>10.99</v>
      </c>
      <c r="W33" s="167">
        <v>100</v>
      </c>
      <c r="X33" s="178">
        <v>226.34</v>
      </c>
      <c r="Y33" s="178">
        <v>51.45</v>
      </c>
      <c r="Z33" s="178">
        <v>31.47</v>
      </c>
    </row>
    <row r="34" s="1" customFormat="1" spans="1:26">
      <c r="A34" s="167" t="s">
        <v>29</v>
      </c>
      <c r="B34" s="178">
        <f t="shared" si="4"/>
        <v>247.43</v>
      </c>
      <c r="C34" s="178">
        <f>B34/B36*100</f>
        <v>5.888467714614</v>
      </c>
      <c r="D34" s="178">
        <v>81.8268665490888</v>
      </c>
      <c r="E34" s="167">
        <v>1298</v>
      </c>
      <c r="F34" s="178">
        <v>190.62</v>
      </c>
      <c r="G34" s="167">
        <v>312</v>
      </c>
      <c r="H34" s="178">
        <v>41.98</v>
      </c>
      <c r="I34" s="167">
        <v>0</v>
      </c>
      <c r="J34" s="167">
        <v>0</v>
      </c>
      <c r="K34" s="167">
        <v>0</v>
      </c>
      <c r="L34" s="167">
        <v>0</v>
      </c>
      <c r="M34" s="167">
        <v>1610</v>
      </c>
      <c r="N34" s="178">
        <v>232.6</v>
      </c>
      <c r="O34" s="167">
        <v>0</v>
      </c>
      <c r="P34" s="178">
        <v>0</v>
      </c>
      <c r="Q34" s="178">
        <v>0.02</v>
      </c>
      <c r="R34" s="178">
        <v>1.52</v>
      </c>
      <c r="S34" s="178">
        <v>0</v>
      </c>
      <c r="T34" s="167">
        <v>0</v>
      </c>
      <c r="U34" s="167">
        <v>0</v>
      </c>
      <c r="V34" s="178">
        <v>13.29</v>
      </c>
      <c r="W34" s="167">
        <v>123</v>
      </c>
      <c r="X34" s="178">
        <v>58.88</v>
      </c>
      <c r="Y34" s="178">
        <v>6.84</v>
      </c>
      <c r="Z34" s="178">
        <v>9.73</v>
      </c>
    </row>
    <row r="35" s="1" customFormat="1" spans="1:26">
      <c r="A35" s="167" t="s">
        <v>31</v>
      </c>
      <c r="B35" s="178">
        <f t="shared" si="4"/>
        <v>140.12</v>
      </c>
      <c r="C35" s="178">
        <f>B35/B36*100</f>
        <v>3.33464857200709</v>
      </c>
      <c r="D35" s="178">
        <v>1.08938749008007</v>
      </c>
      <c r="E35" s="167">
        <v>365</v>
      </c>
      <c r="F35" s="178">
        <v>135.2</v>
      </c>
      <c r="G35" s="179">
        <v>0</v>
      </c>
      <c r="H35" s="178">
        <v>0</v>
      </c>
      <c r="I35" s="167">
        <v>0</v>
      </c>
      <c r="J35" s="167">
        <v>0</v>
      </c>
      <c r="K35" s="167">
        <v>0</v>
      </c>
      <c r="L35" s="167">
        <v>0</v>
      </c>
      <c r="M35" s="167">
        <v>365</v>
      </c>
      <c r="N35" s="178">
        <v>135.2</v>
      </c>
      <c r="O35" s="167">
        <v>0</v>
      </c>
      <c r="P35" s="167">
        <v>0</v>
      </c>
      <c r="Q35" s="178">
        <v>0</v>
      </c>
      <c r="R35" s="178">
        <v>2.37</v>
      </c>
      <c r="S35" s="178">
        <v>0</v>
      </c>
      <c r="T35" s="167">
        <v>0</v>
      </c>
      <c r="U35" s="167">
        <v>0</v>
      </c>
      <c r="V35" s="178">
        <v>2.55</v>
      </c>
      <c r="W35" s="167">
        <v>26</v>
      </c>
      <c r="X35" s="178">
        <v>4.04</v>
      </c>
      <c r="Y35" s="178">
        <v>23.61</v>
      </c>
      <c r="Z35" s="178">
        <v>14.26</v>
      </c>
    </row>
    <row r="36" s="1" customFormat="1" ht="15.6" spans="1:27">
      <c r="A36" s="167" t="s">
        <v>34</v>
      </c>
      <c r="B36" s="178">
        <f t="shared" si="4"/>
        <v>4201.942033</v>
      </c>
      <c r="C36" s="167"/>
      <c r="D36" s="167">
        <v>1.2</v>
      </c>
      <c r="E36" s="179">
        <f t="shared" ref="E36:Z36" si="5">SUM(E30:E35)</f>
        <v>14103.5</v>
      </c>
      <c r="F36" s="178">
        <f t="shared" si="5"/>
        <v>2914.073176</v>
      </c>
      <c r="G36" s="179">
        <f t="shared" si="5"/>
        <v>869.5</v>
      </c>
      <c r="H36" s="178">
        <f t="shared" si="5"/>
        <v>168.13</v>
      </c>
      <c r="I36" s="179">
        <f t="shared" si="5"/>
        <v>10942</v>
      </c>
      <c r="J36" s="178">
        <f t="shared" si="5"/>
        <v>124.503064</v>
      </c>
      <c r="K36" s="179">
        <f t="shared" si="5"/>
        <v>296</v>
      </c>
      <c r="L36" s="178">
        <f t="shared" si="5"/>
        <v>44.778988</v>
      </c>
      <c r="M36" s="179">
        <f t="shared" si="5"/>
        <v>26211</v>
      </c>
      <c r="N36" s="178">
        <f t="shared" si="5"/>
        <v>3251.485228</v>
      </c>
      <c r="O36" s="179">
        <f t="shared" si="5"/>
        <v>153</v>
      </c>
      <c r="P36" s="178">
        <f t="shared" si="5"/>
        <v>53.87</v>
      </c>
      <c r="Q36" s="178">
        <f t="shared" si="5"/>
        <v>35.095356</v>
      </c>
      <c r="R36" s="178">
        <f t="shared" si="5"/>
        <v>100.590605</v>
      </c>
      <c r="S36" s="178">
        <f t="shared" si="5"/>
        <v>232.51</v>
      </c>
      <c r="T36" s="179">
        <f t="shared" si="5"/>
        <v>0</v>
      </c>
      <c r="U36" s="178">
        <f t="shared" si="5"/>
        <v>0</v>
      </c>
      <c r="V36" s="178">
        <f t="shared" si="5"/>
        <v>528.390844</v>
      </c>
      <c r="W36" s="179">
        <f t="shared" si="5"/>
        <v>7037</v>
      </c>
      <c r="X36" s="178">
        <f t="shared" si="5"/>
        <v>1801.606936</v>
      </c>
      <c r="Y36" s="178">
        <f t="shared" si="5"/>
        <v>330.595901</v>
      </c>
      <c r="Z36" s="179">
        <f t="shared" si="5"/>
        <v>219.488203</v>
      </c>
      <c r="AA36" s="203"/>
    </row>
    <row r="37" s="1" customFormat="1" ht="20.4" spans="1:27">
      <c r="A37" s="181" t="s">
        <v>38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99"/>
      <c r="R37" s="199"/>
      <c r="S37" s="199"/>
      <c r="T37" s="181"/>
      <c r="U37" s="181"/>
      <c r="V37" s="199"/>
      <c r="W37" s="181"/>
      <c r="X37" s="199"/>
      <c r="Y37" s="181"/>
      <c r="Z37" s="181"/>
      <c r="AA37" s="203"/>
    </row>
    <row r="38" s="1" customFormat="1" ht="15.6" spans="1:27">
      <c r="A38" s="166" t="s">
        <v>2</v>
      </c>
      <c r="B38" s="167" t="s">
        <v>3</v>
      </c>
      <c r="C38" s="168" t="s">
        <v>4</v>
      </c>
      <c r="D38" s="169" t="s">
        <v>5</v>
      </c>
      <c r="E38" s="170" t="s">
        <v>6</v>
      </c>
      <c r="F38" s="170"/>
      <c r="G38" s="170"/>
      <c r="H38" s="170"/>
      <c r="I38" s="170"/>
      <c r="J38" s="170"/>
      <c r="K38" s="170"/>
      <c r="L38" s="170"/>
      <c r="M38" s="170"/>
      <c r="N38" s="170"/>
      <c r="O38" s="167" t="s">
        <v>7</v>
      </c>
      <c r="P38" s="167"/>
      <c r="Q38" s="192" t="s">
        <v>8</v>
      </c>
      <c r="R38" s="192" t="s">
        <v>9</v>
      </c>
      <c r="S38" s="192" t="s">
        <v>10</v>
      </c>
      <c r="T38" s="193" t="s">
        <v>11</v>
      </c>
      <c r="U38" s="194"/>
      <c r="V38" s="192" t="s">
        <v>12</v>
      </c>
      <c r="W38" s="170" t="s">
        <v>13</v>
      </c>
      <c r="X38" s="180" t="s">
        <v>14</v>
      </c>
      <c r="Y38" s="170" t="s">
        <v>15</v>
      </c>
      <c r="Z38" s="170" t="s">
        <v>16</v>
      </c>
      <c r="AA38" s="203"/>
    </row>
    <row r="39" s="1" customFormat="1" ht="15.6" spans="1:27">
      <c r="A39" s="166"/>
      <c r="B39" s="167"/>
      <c r="C39" s="171"/>
      <c r="D39" s="172"/>
      <c r="E39" s="170" t="s">
        <v>17</v>
      </c>
      <c r="F39" s="170"/>
      <c r="G39" s="173" t="s">
        <v>18</v>
      </c>
      <c r="H39" s="174"/>
      <c r="I39" s="167" t="s">
        <v>19</v>
      </c>
      <c r="J39" s="167"/>
      <c r="K39" s="167" t="s">
        <v>20</v>
      </c>
      <c r="L39" s="167"/>
      <c r="M39" s="167" t="s">
        <v>21</v>
      </c>
      <c r="N39" s="167"/>
      <c r="O39" s="167"/>
      <c r="P39" s="167"/>
      <c r="Q39" s="195"/>
      <c r="R39" s="195"/>
      <c r="S39" s="196"/>
      <c r="T39" s="197"/>
      <c r="U39" s="198"/>
      <c r="V39" s="195"/>
      <c r="W39" s="170"/>
      <c r="X39" s="180"/>
      <c r="Y39" s="170"/>
      <c r="Z39" s="170"/>
      <c r="AA39" s="203"/>
    </row>
    <row r="40" s="1" customFormat="1" ht="36" spans="1:27">
      <c r="A40" s="166"/>
      <c r="B40" s="167"/>
      <c r="C40" s="175"/>
      <c r="D40" s="176"/>
      <c r="E40" s="170" t="s">
        <v>22</v>
      </c>
      <c r="F40" s="167" t="s">
        <v>23</v>
      </c>
      <c r="G40" s="170" t="s">
        <v>22</v>
      </c>
      <c r="H40" s="167" t="s">
        <v>23</v>
      </c>
      <c r="I40" s="170" t="s">
        <v>22</v>
      </c>
      <c r="J40" s="167" t="s">
        <v>23</v>
      </c>
      <c r="K40" s="170" t="s">
        <v>22</v>
      </c>
      <c r="L40" s="178" t="s">
        <v>23</v>
      </c>
      <c r="M40" s="170" t="s">
        <v>22</v>
      </c>
      <c r="N40" s="167" t="s">
        <v>23</v>
      </c>
      <c r="O40" s="170" t="s">
        <v>24</v>
      </c>
      <c r="P40" s="167" t="s">
        <v>23</v>
      </c>
      <c r="Q40" s="196"/>
      <c r="R40" s="196"/>
      <c r="S40" s="180" t="s">
        <v>23</v>
      </c>
      <c r="T40" s="170" t="s">
        <v>25</v>
      </c>
      <c r="U40" s="170" t="s">
        <v>23</v>
      </c>
      <c r="V40" s="196"/>
      <c r="W40" s="170"/>
      <c r="X40" s="180"/>
      <c r="Y40" s="170"/>
      <c r="Z40" s="170"/>
      <c r="AA40" s="203"/>
    </row>
    <row r="41" s="1" customFormat="1" spans="1:27">
      <c r="A41" s="167" t="s">
        <v>26</v>
      </c>
      <c r="B41" s="178">
        <f t="shared" ref="B41:B45" si="6">N41+P41+Q41+R41+S41+U41+V41</f>
        <v>1317.334433</v>
      </c>
      <c r="C41" s="177">
        <f>B41/B45*100</f>
        <v>51.6518805159234</v>
      </c>
      <c r="D41" s="185">
        <v>-1.28716893264316</v>
      </c>
      <c r="E41" s="186">
        <v>2406</v>
      </c>
      <c r="F41" s="187">
        <v>636.048104</v>
      </c>
      <c r="G41" s="111">
        <v>282</v>
      </c>
      <c r="H41" s="187">
        <v>65</v>
      </c>
      <c r="I41" s="111">
        <v>6058</v>
      </c>
      <c r="J41" s="187">
        <v>68.914697</v>
      </c>
      <c r="K41" s="111">
        <v>102</v>
      </c>
      <c r="L41" s="187">
        <v>14.696431</v>
      </c>
      <c r="M41" s="186">
        <v>8848</v>
      </c>
      <c r="N41" s="187">
        <v>784.659232</v>
      </c>
      <c r="O41" s="111">
        <v>7</v>
      </c>
      <c r="P41" s="187">
        <v>20.653255</v>
      </c>
      <c r="Q41" s="185">
        <v>0.526479</v>
      </c>
      <c r="R41" s="185">
        <v>194.798445</v>
      </c>
      <c r="S41" s="185">
        <v>94.23</v>
      </c>
      <c r="T41" s="186">
        <v>10752</v>
      </c>
      <c r="U41" s="186">
        <v>37.16</v>
      </c>
      <c r="V41" s="185">
        <v>185.307022</v>
      </c>
      <c r="W41" s="111">
        <v>4409</v>
      </c>
      <c r="X41" s="200">
        <v>756.384316</v>
      </c>
      <c r="Y41" s="202">
        <v>92.376019</v>
      </c>
      <c r="Z41" s="202">
        <v>61.181923</v>
      </c>
      <c r="AA41" s="204"/>
    </row>
    <row r="42" s="1" customFormat="1" ht="15.6" spans="1:27">
      <c r="A42" s="167" t="s">
        <v>27</v>
      </c>
      <c r="B42" s="178">
        <f t="shared" si="6"/>
        <v>931.9</v>
      </c>
      <c r="C42" s="177">
        <f>B42/B45*100</f>
        <v>36.5392312286041</v>
      </c>
      <c r="D42" s="178">
        <v>51.3168577274056</v>
      </c>
      <c r="E42" s="167">
        <v>3831</v>
      </c>
      <c r="F42" s="167">
        <v>615.87</v>
      </c>
      <c r="G42" s="167">
        <v>2</v>
      </c>
      <c r="H42" s="167">
        <v>0.35</v>
      </c>
      <c r="I42" s="167">
        <v>3434</v>
      </c>
      <c r="J42" s="167">
        <v>38.87</v>
      </c>
      <c r="K42" s="167">
        <v>0</v>
      </c>
      <c r="L42" s="167">
        <v>0</v>
      </c>
      <c r="M42" s="167">
        <v>7267</v>
      </c>
      <c r="N42" s="167">
        <v>655.09</v>
      </c>
      <c r="O42" s="167">
        <v>3</v>
      </c>
      <c r="P42" s="167">
        <v>2.21</v>
      </c>
      <c r="Q42" s="178">
        <v>0</v>
      </c>
      <c r="R42" s="178">
        <v>26.06</v>
      </c>
      <c r="S42" s="178">
        <v>182.2</v>
      </c>
      <c r="T42" s="167">
        <v>0</v>
      </c>
      <c r="U42" s="167">
        <v>0</v>
      </c>
      <c r="V42" s="178">
        <v>66.34</v>
      </c>
      <c r="W42" s="167">
        <v>1669</v>
      </c>
      <c r="X42" s="178">
        <v>316.59</v>
      </c>
      <c r="Y42" s="167">
        <v>80.61</v>
      </c>
      <c r="Z42" s="167">
        <v>45.27</v>
      </c>
      <c r="AA42" s="203"/>
    </row>
    <row r="43" s="1" customFormat="1" ht="15.6" spans="1:27">
      <c r="A43" s="167" t="s">
        <v>28</v>
      </c>
      <c r="B43" s="178">
        <f t="shared" si="6"/>
        <v>81.28</v>
      </c>
      <c r="C43" s="177">
        <f>B43/B45*100</f>
        <v>3.18693927917259</v>
      </c>
      <c r="D43" s="178">
        <v>10.2400651024006</v>
      </c>
      <c r="E43" s="167">
        <v>460.5</v>
      </c>
      <c r="F43" s="167">
        <v>36.37</v>
      </c>
      <c r="G43" s="167">
        <v>65.5</v>
      </c>
      <c r="H43" s="167">
        <v>16.13</v>
      </c>
      <c r="I43" s="167">
        <v>731</v>
      </c>
      <c r="J43" s="167">
        <v>8.27</v>
      </c>
      <c r="K43" s="167">
        <v>7</v>
      </c>
      <c r="L43" s="167">
        <v>0.74</v>
      </c>
      <c r="M43" s="167">
        <v>1264</v>
      </c>
      <c r="N43" s="167">
        <v>61.51</v>
      </c>
      <c r="O43" s="167">
        <v>0</v>
      </c>
      <c r="P43" s="167">
        <v>0</v>
      </c>
      <c r="Q43" s="178">
        <v>0</v>
      </c>
      <c r="R43" s="178">
        <v>1.44</v>
      </c>
      <c r="S43" s="178">
        <v>0</v>
      </c>
      <c r="T43" s="167">
        <v>0</v>
      </c>
      <c r="U43" s="167">
        <v>0</v>
      </c>
      <c r="V43" s="178">
        <v>18.33</v>
      </c>
      <c r="W43" s="167">
        <v>288</v>
      </c>
      <c r="X43" s="178">
        <v>52.86</v>
      </c>
      <c r="Y43" s="167">
        <v>0</v>
      </c>
      <c r="Z43" s="167">
        <v>0</v>
      </c>
      <c r="AA43" s="203"/>
    </row>
    <row r="44" s="1" customFormat="1" ht="15.6" spans="1:27">
      <c r="A44" s="167" t="s">
        <v>30</v>
      </c>
      <c r="B44" s="178">
        <f t="shared" si="6"/>
        <v>219.895</v>
      </c>
      <c r="C44" s="177">
        <f>B44/B45*100</f>
        <v>8.62194897629992</v>
      </c>
      <c r="D44" s="178">
        <v>-36.2825115521088</v>
      </c>
      <c r="E44" s="167">
        <v>1396</v>
      </c>
      <c r="F44" s="178">
        <v>210.24</v>
      </c>
      <c r="G44" s="167">
        <v>15</v>
      </c>
      <c r="H44" s="178">
        <v>1.57</v>
      </c>
      <c r="I44" s="167">
        <v>0</v>
      </c>
      <c r="J44" s="178">
        <v>0</v>
      </c>
      <c r="K44" s="167">
        <v>0</v>
      </c>
      <c r="L44" s="167">
        <v>0</v>
      </c>
      <c r="M44" s="167">
        <v>1411</v>
      </c>
      <c r="N44" s="178">
        <v>211.81</v>
      </c>
      <c r="O44" s="167">
        <v>27</v>
      </c>
      <c r="P44" s="178">
        <v>0.89</v>
      </c>
      <c r="Q44" s="178">
        <v>1.005</v>
      </c>
      <c r="R44" s="178">
        <v>0</v>
      </c>
      <c r="S44" s="178">
        <v>0</v>
      </c>
      <c r="T44" s="167">
        <v>0</v>
      </c>
      <c r="U44" s="167">
        <v>0</v>
      </c>
      <c r="V44" s="178">
        <v>6.19</v>
      </c>
      <c r="W44" s="167">
        <v>38</v>
      </c>
      <c r="X44" s="178">
        <v>126.94</v>
      </c>
      <c r="Y44" s="178">
        <v>22.82</v>
      </c>
      <c r="Z44" s="178">
        <v>15.23</v>
      </c>
      <c r="AA44" s="203"/>
    </row>
    <row r="45" s="1" customFormat="1" ht="15.6" spans="1:27">
      <c r="A45" s="167" t="s">
        <v>34</v>
      </c>
      <c r="B45" s="178">
        <f t="shared" si="6"/>
        <v>2550.409433</v>
      </c>
      <c r="C45" s="188"/>
      <c r="D45" s="178">
        <v>7.65</v>
      </c>
      <c r="E45" s="179">
        <f t="shared" ref="E45:Z45" si="7">SUM(E41:E44)</f>
        <v>8093.5</v>
      </c>
      <c r="F45" s="178">
        <f t="shared" si="7"/>
        <v>1498.528104</v>
      </c>
      <c r="G45" s="167">
        <f t="shared" si="7"/>
        <v>364.5</v>
      </c>
      <c r="H45" s="178">
        <f t="shared" si="7"/>
        <v>83.05</v>
      </c>
      <c r="I45" s="179">
        <f t="shared" si="7"/>
        <v>10223</v>
      </c>
      <c r="J45" s="178">
        <f t="shared" si="7"/>
        <v>116.054697</v>
      </c>
      <c r="K45" s="167">
        <f t="shared" si="7"/>
        <v>109</v>
      </c>
      <c r="L45" s="178">
        <f t="shared" si="7"/>
        <v>15.436431</v>
      </c>
      <c r="M45" s="178">
        <f t="shared" si="7"/>
        <v>18790</v>
      </c>
      <c r="N45" s="178">
        <f t="shared" si="7"/>
        <v>1713.069232</v>
      </c>
      <c r="O45" s="178">
        <f t="shared" si="7"/>
        <v>37</v>
      </c>
      <c r="P45" s="178">
        <f t="shared" si="7"/>
        <v>23.753255</v>
      </c>
      <c r="Q45" s="178">
        <f t="shared" si="7"/>
        <v>1.531479</v>
      </c>
      <c r="R45" s="178">
        <f t="shared" si="7"/>
        <v>222.298445</v>
      </c>
      <c r="S45" s="178">
        <f t="shared" si="7"/>
        <v>276.43</v>
      </c>
      <c r="T45" s="179">
        <f t="shared" si="7"/>
        <v>10752</v>
      </c>
      <c r="U45" s="178">
        <f t="shared" si="7"/>
        <v>37.16</v>
      </c>
      <c r="V45" s="178">
        <f t="shared" si="7"/>
        <v>276.167022</v>
      </c>
      <c r="W45" s="178">
        <f t="shared" si="7"/>
        <v>6404</v>
      </c>
      <c r="X45" s="178">
        <f t="shared" si="7"/>
        <v>1252.774316</v>
      </c>
      <c r="Y45" s="178">
        <f t="shared" si="7"/>
        <v>195.806019</v>
      </c>
      <c r="Z45" s="178">
        <f t="shared" si="7"/>
        <v>121.681923</v>
      </c>
      <c r="AA45" s="203"/>
    </row>
    <row r="46" s="1" customFormat="1" ht="20.4" spans="1:27">
      <c r="A46" s="181" t="s">
        <v>39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99"/>
      <c r="R46" s="199"/>
      <c r="S46" s="199"/>
      <c r="T46" s="181"/>
      <c r="U46" s="181"/>
      <c r="V46" s="199"/>
      <c r="W46" s="181"/>
      <c r="X46" s="199"/>
      <c r="Y46" s="181"/>
      <c r="Z46" s="181"/>
      <c r="AA46" s="203"/>
    </row>
    <row r="47" s="1" customFormat="1" ht="15.6" spans="1:27">
      <c r="A47" s="166" t="s">
        <v>2</v>
      </c>
      <c r="B47" s="167" t="s">
        <v>3</v>
      </c>
      <c r="C47" s="168" t="s">
        <v>4</v>
      </c>
      <c r="D47" s="169" t="s">
        <v>5</v>
      </c>
      <c r="E47" s="170" t="s">
        <v>6</v>
      </c>
      <c r="F47" s="170"/>
      <c r="G47" s="170"/>
      <c r="H47" s="170"/>
      <c r="I47" s="170"/>
      <c r="J47" s="170"/>
      <c r="K47" s="170"/>
      <c r="L47" s="170"/>
      <c r="M47" s="170"/>
      <c r="N47" s="170"/>
      <c r="O47" s="167" t="s">
        <v>7</v>
      </c>
      <c r="P47" s="167"/>
      <c r="Q47" s="192" t="s">
        <v>8</v>
      </c>
      <c r="R47" s="192" t="s">
        <v>9</v>
      </c>
      <c r="S47" s="192" t="s">
        <v>10</v>
      </c>
      <c r="T47" s="193" t="s">
        <v>11</v>
      </c>
      <c r="U47" s="194"/>
      <c r="V47" s="192" t="s">
        <v>12</v>
      </c>
      <c r="W47" s="170" t="s">
        <v>13</v>
      </c>
      <c r="X47" s="180" t="s">
        <v>14</v>
      </c>
      <c r="Y47" s="170" t="s">
        <v>15</v>
      </c>
      <c r="Z47" s="170" t="s">
        <v>16</v>
      </c>
      <c r="AA47" s="203"/>
    </row>
    <row r="48" s="1" customFormat="1" ht="15.6" spans="1:27">
      <c r="A48" s="166"/>
      <c r="B48" s="167"/>
      <c r="C48" s="171"/>
      <c r="D48" s="172"/>
      <c r="E48" s="170" t="s">
        <v>17</v>
      </c>
      <c r="F48" s="170"/>
      <c r="G48" s="173" t="s">
        <v>18</v>
      </c>
      <c r="H48" s="174"/>
      <c r="I48" s="167" t="s">
        <v>19</v>
      </c>
      <c r="J48" s="167"/>
      <c r="K48" s="167" t="s">
        <v>20</v>
      </c>
      <c r="L48" s="167"/>
      <c r="M48" s="167" t="s">
        <v>21</v>
      </c>
      <c r="N48" s="167"/>
      <c r="O48" s="167"/>
      <c r="P48" s="167"/>
      <c r="Q48" s="195"/>
      <c r="R48" s="195"/>
      <c r="S48" s="196"/>
      <c r="T48" s="197"/>
      <c r="U48" s="198"/>
      <c r="V48" s="195"/>
      <c r="W48" s="170"/>
      <c r="X48" s="180"/>
      <c r="Y48" s="170"/>
      <c r="Z48" s="170"/>
      <c r="AA48" s="203"/>
    </row>
    <row r="49" s="1" customFormat="1" ht="36" spans="1:27">
      <c r="A49" s="166"/>
      <c r="B49" s="167"/>
      <c r="C49" s="175"/>
      <c r="D49" s="176"/>
      <c r="E49" s="170" t="s">
        <v>22</v>
      </c>
      <c r="F49" s="167" t="s">
        <v>23</v>
      </c>
      <c r="G49" s="170" t="s">
        <v>22</v>
      </c>
      <c r="H49" s="167" t="s">
        <v>23</v>
      </c>
      <c r="I49" s="170" t="s">
        <v>22</v>
      </c>
      <c r="J49" s="167" t="s">
        <v>23</v>
      </c>
      <c r="K49" s="170" t="s">
        <v>22</v>
      </c>
      <c r="L49" s="178" t="s">
        <v>23</v>
      </c>
      <c r="M49" s="170" t="s">
        <v>22</v>
      </c>
      <c r="N49" s="167" t="s">
        <v>23</v>
      </c>
      <c r="O49" s="170" t="s">
        <v>24</v>
      </c>
      <c r="P49" s="167" t="s">
        <v>23</v>
      </c>
      <c r="Q49" s="196"/>
      <c r="R49" s="196"/>
      <c r="S49" s="180" t="s">
        <v>23</v>
      </c>
      <c r="T49" s="170" t="s">
        <v>25</v>
      </c>
      <c r="U49" s="170" t="s">
        <v>23</v>
      </c>
      <c r="V49" s="196"/>
      <c r="W49" s="170"/>
      <c r="X49" s="180"/>
      <c r="Y49" s="170"/>
      <c r="Z49" s="170"/>
      <c r="AA49" s="203"/>
    </row>
    <row r="50" s="1" customFormat="1" ht="15.6" spans="1:27">
      <c r="A50" s="167" t="s">
        <v>26</v>
      </c>
      <c r="B50" s="178">
        <f t="shared" ref="B50:B54" si="8">N50+P50+Q50+R50+S50+U50+V50</f>
        <v>466.146343</v>
      </c>
      <c r="C50" s="177">
        <f>B50/B54*100</f>
        <v>38.9485363291339</v>
      </c>
      <c r="D50" s="185">
        <v>-12.9903248084617</v>
      </c>
      <c r="E50" s="186">
        <v>1143</v>
      </c>
      <c r="F50" s="187">
        <v>289.186806</v>
      </c>
      <c r="G50" s="111">
        <v>64</v>
      </c>
      <c r="H50" s="187">
        <v>15</v>
      </c>
      <c r="I50" s="111">
        <v>855</v>
      </c>
      <c r="J50" s="187">
        <v>9.70587</v>
      </c>
      <c r="K50" s="111">
        <v>7</v>
      </c>
      <c r="L50" s="187">
        <v>0.553773</v>
      </c>
      <c r="M50" s="186">
        <v>2069</v>
      </c>
      <c r="N50" s="187">
        <v>314.446449</v>
      </c>
      <c r="O50" s="111">
        <v>4</v>
      </c>
      <c r="P50" s="187">
        <v>2.899246</v>
      </c>
      <c r="Q50" s="185">
        <v>0.114837</v>
      </c>
      <c r="R50" s="185">
        <v>35.772724</v>
      </c>
      <c r="S50" s="185">
        <v>2.45</v>
      </c>
      <c r="T50" s="186">
        <v>3855</v>
      </c>
      <c r="U50" s="186">
        <v>13.32</v>
      </c>
      <c r="V50" s="185">
        <v>97.143087</v>
      </c>
      <c r="W50" s="111">
        <v>420</v>
      </c>
      <c r="X50" s="200">
        <v>192.912764</v>
      </c>
      <c r="Y50" s="202">
        <v>58.495558</v>
      </c>
      <c r="Z50" s="202">
        <v>42.089169</v>
      </c>
      <c r="AA50" s="203"/>
    </row>
    <row r="51" s="1" customFormat="1" ht="15.6" spans="1:27">
      <c r="A51" s="167" t="s">
        <v>27</v>
      </c>
      <c r="B51" s="178">
        <f t="shared" si="8"/>
        <v>282.99</v>
      </c>
      <c r="C51" s="177">
        <f>B51/B54*100</f>
        <v>23.6450343573362</v>
      </c>
      <c r="D51" s="177">
        <v>68.6572501340962</v>
      </c>
      <c r="E51" s="167">
        <v>1614</v>
      </c>
      <c r="F51" s="167">
        <v>261.07</v>
      </c>
      <c r="G51" s="167">
        <v>4</v>
      </c>
      <c r="H51" s="167">
        <v>0.47</v>
      </c>
      <c r="I51" s="167">
        <v>198</v>
      </c>
      <c r="J51" s="167">
        <v>2.24</v>
      </c>
      <c r="K51" s="167">
        <v>0</v>
      </c>
      <c r="L51" s="167">
        <v>0</v>
      </c>
      <c r="M51" s="167">
        <v>1816</v>
      </c>
      <c r="N51" s="167">
        <v>263.78</v>
      </c>
      <c r="O51" s="167">
        <v>2</v>
      </c>
      <c r="P51" s="167">
        <v>2.19</v>
      </c>
      <c r="Q51" s="178">
        <v>0</v>
      </c>
      <c r="R51" s="178">
        <v>12.19</v>
      </c>
      <c r="S51" s="178">
        <v>0</v>
      </c>
      <c r="T51" s="167">
        <v>0</v>
      </c>
      <c r="U51" s="167">
        <v>0</v>
      </c>
      <c r="V51" s="178">
        <v>4.83</v>
      </c>
      <c r="W51" s="167">
        <v>135</v>
      </c>
      <c r="X51" s="178">
        <v>70.29</v>
      </c>
      <c r="Y51" s="167">
        <v>29.9</v>
      </c>
      <c r="Z51" s="167">
        <v>22.41</v>
      </c>
      <c r="AA51" s="203"/>
    </row>
    <row r="52" s="1" customFormat="1" ht="15.6" spans="1:27">
      <c r="A52" s="167" t="s">
        <v>28</v>
      </c>
      <c r="B52" s="178">
        <f t="shared" si="8"/>
        <v>366.94</v>
      </c>
      <c r="C52" s="177">
        <f>B52/B54*100</f>
        <v>30.6594187323967</v>
      </c>
      <c r="D52" s="177">
        <v>17.4771890507444</v>
      </c>
      <c r="E52" s="167">
        <v>492</v>
      </c>
      <c r="F52" s="167">
        <v>93.93</v>
      </c>
      <c r="G52" s="167">
        <v>70.5</v>
      </c>
      <c r="H52" s="167">
        <v>17.25</v>
      </c>
      <c r="I52" s="167">
        <v>409</v>
      </c>
      <c r="J52" s="167">
        <v>4.63</v>
      </c>
      <c r="K52" s="167">
        <v>0</v>
      </c>
      <c r="L52" s="167">
        <v>0</v>
      </c>
      <c r="M52" s="167">
        <v>971.5</v>
      </c>
      <c r="N52" s="167">
        <v>115.81</v>
      </c>
      <c r="O52" s="167">
        <v>2</v>
      </c>
      <c r="P52" s="167">
        <v>2.22</v>
      </c>
      <c r="Q52" s="178">
        <v>0</v>
      </c>
      <c r="R52" s="178">
        <v>12.37</v>
      </c>
      <c r="S52" s="178">
        <v>220.78</v>
      </c>
      <c r="T52" s="167">
        <v>0</v>
      </c>
      <c r="U52" s="167">
        <v>0</v>
      </c>
      <c r="V52" s="178">
        <v>15.76</v>
      </c>
      <c r="W52" s="167">
        <v>168</v>
      </c>
      <c r="X52" s="178">
        <v>189.18</v>
      </c>
      <c r="Y52" s="167">
        <v>0</v>
      </c>
      <c r="Z52" s="167">
        <v>0</v>
      </c>
      <c r="AA52" s="203"/>
    </row>
    <row r="53" s="1" customFormat="1" spans="1:26">
      <c r="A53" s="167" t="s">
        <v>30</v>
      </c>
      <c r="B53" s="178">
        <f t="shared" si="8"/>
        <v>80.75</v>
      </c>
      <c r="C53" s="177">
        <f>B53/B54*100</f>
        <v>6.74701058113324</v>
      </c>
      <c r="D53" s="178">
        <v>7.55636794956202</v>
      </c>
      <c r="E53" s="167">
        <v>484</v>
      </c>
      <c r="F53" s="178">
        <v>81.14</v>
      </c>
      <c r="G53" s="167">
        <v>0</v>
      </c>
      <c r="H53" s="167">
        <v>0</v>
      </c>
      <c r="I53" s="167">
        <v>0</v>
      </c>
      <c r="J53" s="167">
        <v>0</v>
      </c>
      <c r="K53" s="167">
        <v>0</v>
      </c>
      <c r="L53" s="167">
        <v>0</v>
      </c>
      <c r="M53" s="167">
        <v>484</v>
      </c>
      <c r="N53" s="178">
        <v>81.14</v>
      </c>
      <c r="O53" s="167">
        <v>4</v>
      </c>
      <c r="P53" s="178">
        <v>0.37</v>
      </c>
      <c r="Q53" s="178">
        <v>0.35</v>
      </c>
      <c r="R53" s="178">
        <v>0</v>
      </c>
      <c r="S53" s="178">
        <v>-2.28</v>
      </c>
      <c r="T53" s="167">
        <v>0</v>
      </c>
      <c r="U53" s="167">
        <v>0</v>
      </c>
      <c r="V53" s="178">
        <v>1.17</v>
      </c>
      <c r="W53" s="167">
        <v>15</v>
      </c>
      <c r="X53" s="178">
        <v>31.54</v>
      </c>
      <c r="Y53" s="167">
        <v>9.39</v>
      </c>
      <c r="Z53" s="167">
        <v>5.63</v>
      </c>
    </row>
    <row r="54" s="1" customFormat="1" spans="1:26">
      <c r="A54" s="167" t="s">
        <v>34</v>
      </c>
      <c r="B54" s="178">
        <f t="shared" si="8"/>
        <v>1196.826343</v>
      </c>
      <c r="C54" s="188"/>
      <c r="D54" s="167">
        <v>9.7</v>
      </c>
      <c r="E54" s="179">
        <f t="shared" ref="E54:Z54" si="9">SUM(E50:E53)</f>
        <v>3733</v>
      </c>
      <c r="F54" s="178">
        <f t="shared" si="9"/>
        <v>725.326806</v>
      </c>
      <c r="G54" s="179">
        <f t="shared" si="9"/>
        <v>138.5</v>
      </c>
      <c r="H54" s="178">
        <f t="shared" si="9"/>
        <v>32.72</v>
      </c>
      <c r="I54" s="179">
        <f t="shared" si="9"/>
        <v>1462</v>
      </c>
      <c r="J54" s="178">
        <f t="shared" si="9"/>
        <v>16.57587</v>
      </c>
      <c r="K54" s="179">
        <f t="shared" si="9"/>
        <v>7</v>
      </c>
      <c r="L54" s="178">
        <f t="shared" si="9"/>
        <v>0.553773</v>
      </c>
      <c r="M54" s="179">
        <f t="shared" si="9"/>
        <v>5340.5</v>
      </c>
      <c r="N54" s="178">
        <f t="shared" si="9"/>
        <v>775.176449</v>
      </c>
      <c r="O54" s="179">
        <f t="shared" si="9"/>
        <v>12</v>
      </c>
      <c r="P54" s="178">
        <f t="shared" si="9"/>
        <v>7.679246</v>
      </c>
      <c r="Q54" s="178">
        <f t="shared" si="9"/>
        <v>0.464837</v>
      </c>
      <c r="R54" s="178">
        <f t="shared" si="9"/>
        <v>60.332724</v>
      </c>
      <c r="S54" s="178">
        <f t="shared" si="9"/>
        <v>220.95</v>
      </c>
      <c r="T54" s="179">
        <f t="shared" si="9"/>
        <v>3855</v>
      </c>
      <c r="U54" s="178">
        <f t="shared" si="9"/>
        <v>13.32</v>
      </c>
      <c r="V54" s="178">
        <f t="shared" si="9"/>
        <v>118.903087</v>
      </c>
      <c r="W54" s="179">
        <f t="shared" si="9"/>
        <v>738</v>
      </c>
      <c r="X54" s="178">
        <f t="shared" si="9"/>
        <v>483.922764</v>
      </c>
      <c r="Y54" s="178">
        <f t="shared" si="9"/>
        <v>97.785558</v>
      </c>
      <c r="Z54" s="178">
        <f t="shared" si="9"/>
        <v>70.129169</v>
      </c>
    </row>
    <row r="55" s="1" customFormat="1" ht="20.4" spans="1:26">
      <c r="A55" s="181" t="s">
        <v>40</v>
      </c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99"/>
      <c r="R55" s="199"/>
      <c r="S55" s="199"/>
      <c r="T55" s="181"/>
      <c r="U55" s="181"/>
      <c r="V55" s="199"/>
      <c r="W55" s="181"/>
      <c r="X55" s="199"/>
      <c r="Y55" s="181"/>
      <c r="Z55" s="181"/>
    </row>
    <row r="56" s="1" customFormat="1" spans="1:26">
      <c r="A56" s="166" t="s">
        <v>2</v>
      </c>
      <c r="B56" s="167" t="s">
        <v>3</v>
      </c>
      <c r="C56" s="168" t="s">
        <v>4</v>
      </c>
      <c r="D56" s="169" t="s">
        <v>5</v>
      </c>
      <c r="E56" s="170" t="s">
        <v>6</v>
      </c>
      <c r="F56" s="170"/>
      <c r="G56" s="170"/>
      <c r="H56" s="170"/>
      <c r="I56" s="170"/>
      <c r="J56" s="170"/>
      <c r="K56" s="170"/>
      <c r="L56" s="170"/>
      <c r="M56" s="170"/>
      <c r="N56" s="170"/>
      <c r="O56" s="167" t="s">
        <v>7</v>
      </c>
      <c r="P56" s="167"/>
      <c r="Q56" s="192" t="s">
        <v>8</v>
      </c>
      <c r="R56" s="192" t="s">
        <v>9</v>
      </c>
      <c r="S56" s="192" t="s">
        <v>10</v>
      </c>
      <c r="T56" s="193" t="s">
        <v>11</v>
      </c>
      <c r="U56" s="194"/>
      <c r="V56" s="192" t="s">
        <v>12</v>
      </c>
      <c r="W56" s="170" t="s">
        <v>13</v>
      </c>
      <c r="X56" s="180" t="s">
        <v>14</v>
      </c>
      <c r="Y56" s="170" t="s">
        <v>15</v>
      </c>
      <c r="Z56" s="170" t="s">
        <v>16</v>
      </c>
    </row>
    <row r="57" s="1" customFormat="1" spans="1:26">
      <c r="A57" s="166"/>
      <c r="B57" s="167"/>
      <c r="C57" s="171"/>
      <c r="D57" s="172"/>
      <c r="E57" s="170" t="s">
        <v>17</v>
      </c>
      <c r="F57" s="170"/>
      <c r="G57" s="173" t="s">
        <v>18</v>
      </c>
      <c r="H57" s="174"/>
      <c r="I57" s="167" t="s">
        <v>19</v>
      </c>
      <c r="J57" s="167"/>
      <c r="K57" s="167" t="s">
        <v>20</v>
      </c>
      <c r="L57" s="167"/>
      <c r="M57" s="167" t="s">
        <v>21</v>
      </c>
      <c r="N57" s="167"/>
      <c r="O57" s="167"/>
      <c r="P57" s="167"/>
      <c r="Q57" s="195"/>
      <c r="R57" s="195"/>
      <c r="S57" s="196"/>
      <c r="T57" s="197"/>
      <c r="U57" s="198"/>
      <c r="V57" s="195"/>
      <c r="W57" s="170"/>
      <c r="X57" s="180"/>
      <c r="Y57" s="170"/>
      <c r="Z57" s="170"/>
    </row>
    <row r="58" s="1" customFormat="1" ht="36" spans="1:26">
      <c r="A58" s="166"/>
      <c r="B58" s="167"/>
      <c r="C58" s="175"/>
      <c r="D58" s="176"/>
      <c r="E58" s="170" t="s">
        <v>22</v>
      </c>
      <c r="F58" s="167" t="s">
        <v>23</v>
      </c>
      <c r="G58" s="170" t="s">
        <v>22</v>
      </c>
      <c r="H58" s="167" t="s">
        <v>23</v>
      </c>
      <c r="I58" s="170" t="s">
        <v>22</v>
      </c>
      <c r="J58" s="167" t="s">
        <v>23</v>
      </c>
      <c r="K58" s="170" t="s">
        <v>22</v>
      </c>
      <c r="L58" s="178" t="s">
        <v>23</v>
      </c>
      <c r="M58" s="170" t="s">
        <v>22</v>
      </c>
      <c r="N58" s="167" t="s">
        <v>23</v>
      </c>
      <c r="O58" s="170" t="s">
        <v>24</v>
      </c>
      <c r="P58" s="167" t="s">
        <v>23</v>
      </c>
      <c r="Q58" s="196"/>
      <c r="R58" s="196"/>
      <c r="S58" s="180" t="s">
        <v>23</v>
      </c>
      <c r="T58" s="170" t="s">
        <v>25</v>
      </c>
      <c r="U58" s="170" t="s">
        <v>23</v>
      </c>
      <c r="V58" s="196"/>
      <c r="W58" s="170"/>
      <c r="X58" s="180"/>
      <c r="Y58" s="170"/>
      <c r="Z58" s="170"/>
    </row>
    <row r="59" s="1" customFormat="1" spans="1:26">
      <c r="A59" s="167" t="s">
        <v>26</v>
      </c>
      <c r="B59" s="178">
        <f t="shared" ref="B59:B63" si="10">N59+P59+Q59+R59+S59+U59+V59</f>
        <v>580.807128</v>
      </c>
      <c r="C59" s="177">
        <f t="shared" ref="C59:C62" si="11">B59/B$63*100</f>
        <v>42.0643946876659</v>
      </c>
      <c r="D59" s="185">
        <v>-17.0003209481602</v>
      </c>
      <c r="E59" s="186">
        <v>1671</v>
      </c>
      <c r="F59" s="187">
        <v>413.699794</v>
      </c>
      <c r="G59" s="111">
        <v>52</v>
      </c>
      <c r="H59" s="187">
        <v>12</v>
      </c>
      <c r="I59" s="111">
        <v>2789</v>
      </c>
      <c r="J59" s="187">
        <v>31.653513</v>
      </c>
      <c r="K59" s="111">
        <v>20</v>
      </c>
      <c r="L59" s="187">
        <v>2.222925</v>
      </c>
      <c r="M59" s="186">
        <v>4532</v>
      </c>
      <c r="N59" s="187">
        <v>459.576232</v>
      </c>
      <c r="O59" s="111">
        <v>3</v>
      </c>
      <c r="P59" s="187">
        <v>0.306605</v>
      </c>
      <c r="Q59" s="185">
        <v>0.029595</v>
      </c>
      <c r="R59" s="185">
        <v>6.628418</v>
      </c>
      <c r="S59" s="185">
        <v>17.89</v>
      </c>
      <c r="T59" s="186">
        <v>0</v>
      </c>
      <c r="U59" s="186">
        <v>0</v>
      </c>
      <c r="V59" s="185">
        <v>96.376278</v>
      </c>
      <c r="W59" s="111">
        <v>1414</v>
      </c>
      <c r="X59" s="200">
        <v>260.021616</v>
      </c>
      <c r="Y59" s="202">
        <v>68.058169</v>
      </c>
      <c r="Z59" s="202">
        <v>46.499991</v>
      </c>
    </row>
    <row r="60" s="1" customFormat="1" spans="1:26">
      <c r="A60" s="167" t="s">
        <v>27</v>
      </c>
      <c r="B60" s="178">
        <f t="shared" si="10"/>
        <v>611.34</v>
      </c>
      <c r="C60" s="177">
        <f t="shared" si="11"/>
        <v>44.2757084213292</v>
      </c>
      <c r="D60" s="178">
        <v>62.7332499267974</v>
      </c>
      <c r="E60" s="167">
        <v>2724</v>
      </c>
      <c r="F60" s="167">
        <v>554.55</v>
      </c>
      <c r="G60" s="189">
        <v>0</v>
      </c>
      <c r="H60" s="167">
        <v>0</v>
      </c>
      <c r="I60" s="189">
        <v>300</v>
      </c>
      <c r="J60" s="167">
        <v>3.4</v>
      </c>
      <c r="K60" s="189">
        <v>0</v>
      </c>
      <c r="L60" s="167">
        <v>0</v>
      </c>
      <c r="M60" s="189">
        <v>3024</v>
      </c>
      <c r="N60" s="167">
        <v>557.95</v>
      </c>
      <c r="O60" s="189">
        <v>2</v>
      </c>
      <c r="P60" s="167">
        <v>1.89</v>
      </c>
      <c r="Q60" s="178">
        <v>0</v>
      </c>
      <c r="R60" s="178">
        <v>35.52</v>
      </c>
      <c r="S60" s="178">
        <v>0</v>
      </c>
      <c r="T60" s="189">
        <v>0</v>
      </c>
      <c r="U60" s="167">
        <v>0</v>
      </c>
      <c r="V60" s="178">
        <v>15.98</v>
      </c>
      <c r="W60" s="167">
        <v>294</v>
      </c>
      <c r="X60" s="178">
        <v>129.23</v>
      </c>
      <c r="Y60" s="167">
        <v>54.58</v>
      </c>
      <c r="Z60" s="167">
        <v>34.87</v>
      </c>
    </row>
    <row r="61" s="1" customFormat="1" spans="1:26">
      <c r="A61" s="167" t="s">
        <v>30</v>
      </c>
      <c r="B61" s="178">
        <f t="shared" si="10"/>
        <v>166.52</v>
      </c>
      <c r="C61" s="177">
        <f t="shared" si="11"/>
        <v>12.0600499988873</v>
      </c>
      <c r="D61" s="178" t="s">
        <v>36</v>
      </c>
      <c r="E61" s="167">
        <v>710</v>
      </c>
      <c r="F61" s="167">
        <v>164.4</v>
      </c>
      <c r="G61" s="189">
        <v>0</v>
      </c>
      <c r="H61" s="167">
        <v>0</v>
      </c>
      <c r="I61" s="189">
        <v>0</v>
      </c>
      <c r="J61" s="167">
        <v>0</v>
      </c>
      <c r="K61" s="189">
        <v>0</v>
      </c>
      <c r="L61" s="167">
        <v>0</v>
      </c>
      <c r="M61" s="189">
        <v>710</v>
      </c>
      <c r="N61" s="167">
        <v>164.4</v>
      </c>
      <c r="O61" s="189">
        <v>0</v>
      </c>
      <c r="P61" s="178">
        <v>0</v>
      </c>
      <c r="Q61" s="178">
        <v>0</v>
      </c>
      <c r="R61" s="178">
        <v>0</v>
      </c>
      <c r="S61" s="178">
        <v>0</v>
      </c>
      <c r="T61" s="189">
        <v>0</v>
      </c>
      <c r="U61" s="167">
        <v>0</v>
      </c>
      <c r="V61" s="178">
        <v>2.12</v>
      </c>
      <c r="W61" s="167">
        <v>25</v>
      </c>
      <c r="X61" s="178">
        <v>23.53</v>
      </c>
      <c r="Y61" s="167">
        <v>16.74</v>
      </c>
      <c r="Z61" s="167">
        <v>9.55</v>
      </c>
    </row>
    <row r="62" s="1" customFormat="1" spans="1:26">
      <c r="A62" s="167" t="s">
        <v>32</v>
      </c>
      <c r="B62" s="178">
        <f t="shared" si="10"/>
        <v>22.09</v>
      </c>
      <c r="C62" s="177">
        <f t="shared" si="11"/>
        <v>1.59984689211758</v>
      </c>
      <c r="D62" s="178">
        <v>90.9248055315471</v>
      </c>
      <c r="E62" s="167">
        <v>10</v>
      </c>
      <c r="F62" s="167">
        <v>3.76</v>
      </c>
      <c r="G62" s="189">
        <v>0</v>
      </c>
      <c r="H62" s="167">
        <v>0</v>
      </c>
      <c r="I62" s="189">
        <v>0</v>
      </c>
      <c r="J62" s="167">
        <v>0</v>
      </c>
      <c r="K62" s="189">
        <v>0</v>
      </c>
      <c r="L62" s="167">
        <v>0</v>
      </c>
      <c r="M62" s="189">
        <v>10</v>
      </c>
      <c r="N62" s="167">
        <v>3.76</v>
      </c>
      <c r="O62" s="189">
        <v>0</v>
      </c>
      <c r="P62" s="167">
        <v>0</v>
      </c>
      <c r="Q62" s="178">
        <v>0</v>
      </c>
      <c r="R62" s="178">
        <v>0</v>
      </c>
      <c r="S62" s="178">
        <v>18.33</v>
      </c>
      <c r="T62" s="189">
        <v>0</v>
      </c>
      <c r="U62" s="167">
        <v>0</v>
      </c>
      <c r="V62" s="178">
        <v>0</v>
      </c>
      <c r="W62" s="167">
        <v>189</v>
      </c>
      <c r="X62" s="178">
        <v>13.98</v>
      </c>
      <c r="Y62" s="167">
        <v>0</v>
      </c>
      <c r="Z62" s="167">
        <v>0</v>
      </c>
    </row>
    <row r="63" s="1" customFormat="1" spans="1:26">
      <c r="A63" s="167" t="s">
        <v>34</v>
      </c>
      <c r="B63" s="178">
        <f t="shared" si="10"/>
        <v>1380.757128</v>
      </c>
      <c r="C63" s="177"/>
      <c r="D63" s="178">
        <v>27.92</v>
      </c>
      <c r="E63" s="179">
        <f t="shared" ref="E63:Z63" si="12">SUM(E59:E62)</f>
        <v>5115</v>
      </c>
      <c r="F63" s="178">
        <f t="shared" si="12"/>
        <v>1136.409794</v>
      </c>
      <c r="G63" s="179">
        <f t="shared" si="12"/>
        <v>52</v>
      </c>
      <c r="H63" s="178">
        <f t="shared" si="12"/>
        <v>12</v>
      </c>
      <c r="I63" s="179">
        <f t="shared" si="12"/>
        <v>3089</v>
      </c>
      <c r="J63" s="178">
        <f t="shared" si="12"/>
        <v>35.053513</v>
      </c>
      <c r="K63" s="179">
        <f t="shared" si="12"/>
        <v>20</v>
      </c>
      <c r="L63" s="178">
        <f t="shared" si="12"/>
        <v>2.222925</v>
      </c>
      <c r="M63" s="179">
        <f t="shared" si="12"/>
        <v>8276</v>
      </c>
      <c r="N63" s="178">
        <f t="shared" si="12"/>
        <v>1185.686232</v>
      </c>
      <c r="O63" s="179">
        <f t="shared" si="12"/>
        <v>5</v>
      </c>
      <c r="P63" s="178">
        <f t="shared" si="12"/>
        <v>2.196605</v>
      </c>
      <c r="Q63" s="178">
        <f t="shared" si="12"/>
        <v>0.029595</v>
      </c>
      <c r="R63" s="178">
        <f t="shared" si="12"/>
        <v>42.148418</v>
      </c>
      <c r="S63" s="178">
        <f t="shared" si="12"/>
        <v>36.22</v>
      </c>
      <c r="T63" s="179">
        <f t="shared" si="12"/>
        <v>0</v>
      </c>
      <c r="U63" s="178">
        <f t="shared" si="12"/>
        <v>0</v>
      </c>
      <c r="V63" s="178">
        <f t="shared" si="12"/>
        <v>114.476278</v>
      </c>
      <c r="W63" s="179">
        <f t="shared" si="12"/>
        <v>1922</v>
      </c>
      <c r="X63" s="178">
        <f t="shared" si="12"/>
        <v>426.761616</v>
      </c>
      <c r="Y63" s="178">
        <f t="shared" si="12"/>
        <v>139.378169</v>
      </c>
      <c r="Z63" s="178">
        <f t="shared" si="12"/>
        <v>90.919991</v>
      </c>
    </row>
    <row r="64" s="1" customFormat="1" ht="20.4" spans="1:26">
      <c r="A64" s="181" t="s">
        <v>41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99"/>
      <c r="R64" s="199"/>
      <c r="S64" s="199"/>
      <c r="T64" s="181"/>
      <c r="U64" s="181"/>
      <c r="V64" s="199"/>
      <c r="W64" s="181"/>
      <c r="X64" s="199"/>
      <c r="Y64" s="181"/>
      <c r="Z64" s="181"/>
    </row>
    <row r="65" s="1" customFormat="1" spans="1:26">
      <c r="A65" s="166" t="s">
        <v>2</v>
      </c>
      <c r="B65" s="167" t="s">
        <v>3</v>
      </c>
      <c r="C65" s="168" t="s">
        <v>4</v>
      </c>
      <c r="D65" s="169" t="s">
        <v>5</v>
      </c>
      <c r="E65" s="170" t="s">
        <v>6</v>
      </c>
      <c r="F65" s="170"/>
      <c r="G65" s="170"/>
      <c r="H65" s="170"/>
      <c r="I65" s="170"/>
      <c r="J65" s="170"/>
      <c r="K65" s="170"/>
      <c r="L65" s="170"/>
      <c r="M65" s="170"/>
      <c r="N65" s="170"/>
      <c r="O65" s="167" t="s">
        <v>7</v>
      </c>
      <c r="P65" s="167"/>
      <c r="Q65" s="192" t="s">
        <v>8</v>
      </c>
      <c r="R65" s="192" t="s">
        <v>9</v>
      </c>
      <c r="S65" s="192" t="s">
        <v>10</v>
      </c>
      <c r="T65" s="193" t="s">
        <v>11</v>
      </c>
      <c r="U65" s="194"/>
      <c r="V65" s="192" t="s">
        <v>12</v>
      </c>
      <c r="W65" s="170" t="s">
        <v>13</v>
      </c>
      <c r="X65" s="180" t="s">
        <v>14</v>
      </c>
      <c r="Y65" s="170" t="s">
        <v>15</v>
      </c>
      <c r="Z65" s="170" t="s">
        <v>16</v>
      </c>
    </row>
    <row r="66" s="1" customFormat="1" spans="1:26">
      <c r="A66" s="166"/>
      <c r="B66" s="167"/>
      <c r="C66" s="171"/>
      <c r="D66" s="172"/>
      <c r="E66" s="170" t="s">
        <v>17</v>
      </c>
      <c r="F66" s="170"/>
      <c r="G66" s="173" t="s">
        <v>18</v>
      </c>
      <c r="H66" s="174"/>
      <c r="I66" s="167" t="s">
        <v>19</v>
      </c>
      <c r="J66" s="167"/>
      <c r="K66" s="167" t="s">
        <v>20</v>
      </c>
      <c r="L66" s="167"/>
      <c r="M66" s="167" t="s">
        <v>21</v>
      </c>
      <c r="N66" s="167"/>
      <c r="O66" s="167"/>
      <c r="P66" s="167"/>
      <c r="Q66" s="195"/>
      <c r="R66" s="195"/>
      <c r="S66" s="196"/>
      <c r="T66" s="197"/>
      <c r="U66" s="198"/>
      <c r="V66" s="195"/>
      <c r="W66" s="170"/>
      <c r="X66" s="180"/>
      <c r="Y66" s="170"/>
      <c r="Z66" s="170"/>
    </row>
    <row r="67" s="1" customFormat="1" ht="36" spans="1:26">
      <c r="A67" s="166"/>
      <c r="B67" s="167"/>
      <c r="C67" s="175"/>
      <c r="D67" s="176"/>
      <c r="E67" s="170" t="s">
        <v>22</v>
      </c>
      <c r="F67" s="167" t="s">
        <v>23</v>
      </c>
      <c r="G67" s="170" t="s">
        <v>22</v>
      </c>
      <c r="H67" s="167" t="s">
        <v>23</v>
      </c>
      <c r="I67" s="170" t="s">
        <v>22</v>
      </c>
      <c r="J67" s="167" t="s">
        <v>23</v>
      </c>
      <c r="K67" s="170" t="s">
        <v>22</v>
      </c>
      <c r="L67" s="178" t="s">
        <v>23</v>
      </c>
      <c r="M67" s="170" t="s">
        <v>22</v>
      </c>
      <c r="N67" s="167" t="s">
        <v>23</v>
      </c>
      <c r="O67" s="170" t="s">
        <v>24</v>
      </c>
      <c r="P67" s="167" t="s">
        <v>23</v>
      </c>
      <c r="Q67" s="196"/>
      <c r="R67" s="196"/>
      <c r="S67" s="180" t="s">
        <v>23</v>
      </c>
      <c r="T67" s="170" t="s">
        <v>25</v>
      </c>
      <c r="U67" s="170" t="s">
        <v>23</v>
      </c>
      <c r="V67" s="196"/>
      <c r="W67" s="170"/>
      <c r="X67" s="180"/>
      <c r="Y67" s="170"/>
      <c r="Z67" s="170"/>
    </row>
    <row r="68" s="1" customFormat="1" spans="1:27">
      <c r="A68" s="167" t="s">
        <v>26</v>
      </c>
      <c r="B68" s="178">
        <f t="shared" ref="B68:B71" si="13">N68+P68+Q68+R68+S68+U68+V68</f>
        <v>409.351291</v>
      </c>
      <c r="C68" s="177">
        <f>B68/B71*100</f>
        <v>56.1662092003841</v>
      </c>
      <c r="D68" s="177">
        <v>-14.8845857231894</v>
      </c>
      <c r="E68" s="205">
        <v>972</v>
      </c>
      <c r="F68" s="73">
        <v>282.661141</v>
      </c>
      <c r="G68" s="205">
        <v>62</v>
      </c>
      <c r="H68" s="73">
        <v>14</v>
      </c>
      <c r="I68" s="205">
        <v>1217</v>
      </c>
      <c r="J68" s="73">
        <v>13.962566</v>
      </c>
      <c r="K68" s="205">
        <v>6</v>
      </c>
      <c r="L68" s="73">
        <v>0.555</v>
      </c>
      <c r="M68" s="214">
        <v>2257</v>
      </c>
      <c r="N68" s="215">
        <v>311.178707</v>
      </c>
      <c r="O68" s="216">
        <v>2</v>
      </c>
      <c r="P68" s="73">
        <v>0.322001</v>
      </c>
      <c r="Q68" s="73">
        <v>12.414916</v>
      </c>
      <c r="R68" s="185">
        <v>23.223456</v>
      </c>
      <c r="S68" s="73">
        <v>11.24</v>
      </c>
      <c r="T68" s="216">
        <v>3358</v>
      </c>
      <c r="U68" s="216">
        <v>11.6</v>
      </c>
      <c r="V68" s="73">
        <v>39.372211</v>
      </c>
      <c r="W68" s="218">
        <v>421</v>
      </c>
      <c r="X68" s="73">
        <v>186.0261</v>
      </c>
      <c r="Y68" s="73">
        <v>42.201224</v>
      </c>
      <c r="Z68" s="73">
        <v>28.715139</v>
      </c>
      <c r="AA68" s="1">
        <v>43199</v>
      </c>
    </row>
    <row r="69" s="1" customFormat="1" spans="1:26">
      <c r="A69" s="167" t="s">
        <v>27</v>
      </c>
      <c r="B69" s="178">
        <f t="shared" si="13"/>
        <v>181.19</v>
      </c>
      <c r="C69" s="177">
        <f>B69/B71*100</f>
        <v>24.8606897517213</v>
      </c>
      <c r="D69" s="177">
        <v>47.5488599348534</v>
      </c>
      <c r="E69" s="167">
        <v>681</v>
      </c>
      <c r="F69" s="167">
        <v>127.39</v>
      </c>
      <c r="G69" s="167">
        <v>4</v>
      </c>
      <c r="H69" s="167">
        <v>0.52</v>
      </c>
      <c r="I69" s="167">
        <v>41</v>
      </c>
      <c r="J69" s="167">
        <v>0.46</v>
      </c>
      <c r="K69" s="167">
        <v>0</v>
      </c>
      <c r="L69" s="167">
        <v>0</v>
      </c>
      <c r="M69" s="167">
        <v>726</v>
      </c>
      <c r="N69" s="167">
        <v>128.37</v>
      </c>
      <c r="O69" s="167">
        <v>2</v>
      </c>
      <c r="P69" s="167">
        <v>1.41</v>
      </c>
      <c r="Q69" s="178">
        <v>0</v>
      </c>
      <c r="R69" s="178">
        <v>19.53</v>
      </c>
      <c r="S69" s="178">
        <v>0</v>
      </c>
      <c r="T69" s="167">
        <v>0</v>
      </c>
      <c r="U69" s="167">
        <v>0</v>
      </c>
      <c r="V69" s="178">
        <v>31.88</v>
      </c>
      <c r="W69" s="167">
        <v>275</v>
      </c>
      <c r="X69" s="178">
        <v>82.68</v>
      </c>
      <c r="Y69" s="167">
        <v>19.2</v>
      </c>
      <c r="Z69" s="167">
        <v>13.58</v>
      </c>
    </row>
    <row r="70" s="1" customFormat="1" spans="1:26">
      <c r="A70" s="167" t="s">
        <v>28</v>
      </c>
      <c r="B70" s="178">
        <f t="shared" si="13"/>
        <v>138.28</v>
      </c>
      <c r="C70" s="177">
        <f>B70/B71*100</f>
        <v>18.9731010478946</v>
      </c>
      <c r="D70" s="178">
        <v>17.2957842056154</v>
      </c>
      <c r="E70" s="167">
        <v>279.5</v>
      </c>
      <c r="F70" s="167">
        <v>13.94</v>
      </c>
      <c r="G70" s="167">
        <v>34.5</v>
      </c>
      <c r="H70" s="167">
        <v>8.57</v>
      </c>
      <c r="I70" s="167">
        <v>496</v>
      </c>
      <c r="J70" s="167">
        <v>5.61</v>
      </c>
      <c r="K70" s="167">
        <v>0</v>
      </c>
      <c r="L70" s="167">
        <v>0</v>
      </c>
      <c r="M70" s="167">
        <v>810</v>
      </c>
      <c r="N70" s="167">
        <v>28.12</v>
      </c>
      <c r="O70" s="167">
        <v>0</v>
      </c>
      <c r="P70" s="167">
        <v>0</v>
      </c>
      <c r="Q70" s="178">
        <v>0</v>
      </c>
      <c r="R70" s="178">
        <v>-0.07</v>
      </c>
      <c r="S70" s="178">
        <v>99.75</v>
      </c>
      <c r="T70" s="167">
        <v>0</v>
      </c>
      <c r="U70" s="167">
        <v>0</v>
      </c>
      <c r="V70" s="178">
        <v>10.48</v>
      </c>
      <c r="W70" s="167">
        <v>806</v>
      </c>
      <c r="X70" s="178">
        <v>393.59</v>
      </c>
      <c r="Y70" s="167">
        <v>0</v>
      </c>
      <c r="Z70" s="167">
        <v>0</v>
      </c>
    </row>
    <row r="71" s="1" customFormat="1" spans="1:26">
      <c r="A71" s="167" t="s">
        <v>34</v>
      </c>
      <c r="B71" s="178">
        <f t="shared" si="13"/>
        <v>728.821291</v>
      </c>
      <c r="C71" s="188"/>
      <c r="D71" s="178">
        <v>1</v>
      </c>
      <c r="E71" s="179">
        <f t="shared" ref="E71:Z71" si="14">SUM(E68:E70)</f>
        <v>1932.5</v>
      </c>
      <c r="F71" s="178">
        <f t="shared" si="14"/>
        <v>423.991141</v>
      </c>
      <c r="G71" s="179">
        <f t="shared" si="14"/>
        <v>100.5</v>
      </c>
      <c r="H71" s="178">
        <f t="shared" si="14"/>
        <v>23.09</v>
      </c>
      <c r="I71" s="179">
        <f t="shared" si="14"/>
        <v>1754</v>
      </c>
      <c r="J71" s="178">
        <f t="shared" si="14"/>
        <v>20.032566</v>
      </c>
      <c r="K71" s="179">
        <f t="shared" si="14"/>
        <v>6</v>
      </c>
      <c r="L71" s="178">
        <f t="shared" si="14"/>
        <v>0.555</v>
      </c>
      <c r="M71" s="179">
        <f t="shared" si="14"/>
        <v>3793</v>
      </c>
      <c r="N71" s="178">
        <f t="shared" si="14"/>
        <v>467.668707</v>
      </c>
      <c r="O71" s="179">
        <f t="shared" si="14"/>
        <v>4</v>
      </c>
      <c r="P71" s="178">
        <f t="shared" si="14"/>
        <v>1.732001</v>
      </c>
      <c r="Q71" s="178">
        <f t="shared" si="14"/>
        <v>12.414916</v>
      </c>
      <c r="R71" s="178">
        <f t="shared" si="14"/>
        <v>42.683456</v>
      </c>
      <c r="S71" s="178">
        <f t="shared" si="14"/>
        <v>110.99</v>
      </c>
      <c r="T71" s="179">
        <f t="shared" si="14"/>
        <v>3358</v>
      </c>
      <c r="U71" s="178">
        <f t="shared" si="14"/>
        <v>11.6</v>
      </c>
      <c r="V71" s="178">
        <f t="shared" si="14"/>
        <v>81.732211</v>
      </c>
      <c r="W71" s="179">
        <f t="shared" si="14"/>
        <v>1502</v>
      </c>
      <c r="X71" s="178">
        <f t="shared" si="14"/>
        <v>662.2961</v>
      </c>
      <c r="Y71" s="178">
        <f t="shared" si="14"/>
        <v>61.401224</v>
      </c>
      <c r="Z71" s="178">
        <f t="shared" si="14"/>
        <v>42.295139</v>
      </c>
    </row>
    <row r="72" s="1" customFormat="1" ht="20.4" spans="1:26">
      <c r="A72" s="181" t="s">
        <v>42</v>
      </c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99"/>
      <c r="R72" s="199"/>
      <c r="S72" s="199"/>
      <c r="T72" s="181"/>
      <c r="U72" s="181"/>
      <c r="V72" s="199"/>
      <c r="W72" s="181"/>
      <c r="X72" s="199"/>
      <c r="Y72" s="181"/>
      <c r="Z72" s="181"/>
    </row>
    <row r="73" s="1" customFormat="1" spans="1:26">
      <c r="A73" s="166" t="s">
        <v>2</v>
      </c>
      <c r="B73" s="167" t="s">
        <v>3</v>
      </c>
      <c r="C73" s="168" t="s">
        <v>4</v>
      </c>
      <c r="D73" s="169" t="s">
        <v>5</v>
      </c>
      <c r="E73" s="170" t="s">
        <v>6</v>
      </c>
      <c r="F73" s="170"/>
      <c r="G73" s="170"/>
      <c r="H73" s="170"/>
      <c r="I73" s="170"/>
      <c r="J73" s="170"/>
      <c r="K73" s="170"/>
      <c r="L73" s="170"/>
      <c r="M73" s="170"/>
      <c r="N73" s="170"/>
      <c r="O73" s="167" t="s">
        <v>7</v>
      </c>
      <c r="P73" s="167"/>
      <c r="Q73" s="192" t="s">
        <v>8</v>
      </c>
      <c r="R73" s="192" t="s">
        <v>9</v>
      </c>
      <c r="S73" s="192" t="s">
        <v>10</v>
      </c>
      <c r="T73" s="193" t="s">
        <v>11</v>
      </c>
      <c r="U73" s="194"/>
      <c r="V73" s="192" t="s">
        <v>12</v>
      </c>
      <c r="W73" s="170" t="s">
        <v>13</v>
      </c>
      <c r="X73" s="180" t="s">
        <v>14</v>
      </c>
      <c r="Y73" s="170" t="s">
        <v>15</v>
      </c>
      <c r="Z73" s="170" t="s">
        <v>16</v>
      </c>
    </row>
    <row r="74" s="1" customFormat="1" spans="1:26">
      <c r="A74" s="166"/>
      <c r="B74" s="167"/>
      <c r="C74" s="171"/>
      <c r="D74" s="172"/>
      <c r="E74" s="170" t="s">
        <v>17</v>
      </c>
      <c r="F74" s="170"/>
      <c r="G74" s="173" t="s">
        <v>18</v>
      </c>
      <c r="H74" s="174"/>
      <c r="I74" s="167" t="s">
        <v>19</v>
      </c>
      <c r="J74" s="167"/>
      <c r="K74" s="167" t="s">
        <v>20</v>
      </c>
      <c r="L74" s="167"/>
      <c r="M74" s="167" t="s">
        <v>21</v>
      </c>
      <c r="N74" s="167"/>
      <c r="O74" s="167"/>
      <c r="P74" s="167"/>
      <c r="Q74" s="195"/>
      <c r="R74" s="195"/>
      <c r="S74" s="196"/>
      <c r="T74" s="197"/>
      <c r="U74" s="198"/>
      <c r="V74" s="195"/>
      <c r="W74" s="170"/>
      <c r="X74" s="180"/>
      <c r="Y74" s="170"/>
      <c r="Z74" s="170"/>
    </row>
    <row r="75" s="1" customFormat="1" ht="36" spans="1:26">
      <c r="A75" s="166"/>
      <c r="B75" s="167"/>
      <c r="C75" s="175"/>
      <c r="D75" s="176"/>
      <c r="E75" s="170" t="s">
        <v>22</v>
      </c>
      <c r="F75" s="167" t="s">
        <v>23</v>
      </c>
      <c r="G75" s="170" t="s">
        <v>22</v>
      </c>
      <c r="H75" s="167" t="s">
        <v>23</v>
      </c>
      <c r="I75" s="170" t="s">
        <v>22</v>
      </c>
      <c r="J75" s="167" t="s">
        <v>23</v>
      </c>
      <c r="K75" s="170" t="s">
        <v>22</v>
      </c>
      <c r="L75" s="178" t="s">
        <v>23</v>
      </c>
      <c r="M75" s="170" t="s">
        <v>22</v>
      </c>
      <c r="N75" s="167" t="s">
        <v>23</v>
      </c>
      <c r="O75" s="170" t="s">
        <v>24</v>
      </c>
      <c r="P75" s="167" t="s">
        <v>23</v>
      </c>
      <c r="Q75" s="196"/>
      <c r="R75" s="196"/>
      <c r="S75" s="180" t="s">
        <v>23</v>
      </c>
      <c r="T75" s="170" t="s">
        <v>25</v>
      </c>
      <c r="U75" s="170" t="s">
        <v>23</v>
      </c>
      <c r="V75" s="196"/>
      <c r="W75" s="170"/>
      <c r="X75" s="180"/>
      <c r="Y75" s="170"/>
      <c r="Z75" s="170"/>
    </row>
    <row r="76" s="1" customFormat="1" spans="1:26">
      <c r="A76" s="167" t="s">
        <v>26</v>
      </c>
      <c r="B76" s="178">
        <f t="shared" ref="B76:B79" si="15">N76+P76+Q76+R76+S76+U76+V76</f>
        <v>1057.68986</v>
      </c>
      <c r="C76" s="177">
        <f>B76/B79*100</f>
        <v>60.5789300394911</v>
      </c>
      <c r="D76" s="185">
        <v>-30.7078835700993</v>
      </c>
      <c r="E76" s="186">
        <v>3277</v>
      </c>
      <c r="F76" s="187">
        <v>946.872151</v>
      </c>
      <c r="G76" s="111">
        <v>66</v>
      </c>
      <c r="H76" s="187">
        <v>15</v>
      </c>
      <c r="I76" s="111">
        <v>2330</v>
      </c>
      <c r="J76" s="187">
        <v>26.539613</v>
      </c>
      <c r="K76" s="111">
        <v>3</v>
      </c>
      <c r="L76" s="187">
        <v>0.325471</v>
      </c>
      <c r="M76" s="186">
        <v>5676</v>
      </c>
      <c r="N76" s="187">
        <v>988.737235</v>
      </c>
      <c r="O76" s="111">
        <v>5</v>
      </c>
      <c r="P76" s="187">
        <v>2.235189</v>
      </c>
      <c r="Q76" s="185">
        <v>0.003238</v>
      </c>
      <c r="R76" s="185">
        <v>16.589053</v>
      </c>
      <c r="S76" s="185">
        <v>0</v>
      </c>
      <c r="T76" s="186">
        <v>0</v>
      </c>
      <c r="U76" s="186">
        <v>0</v>
      </c>
      <c r="V76" s="185">
        <v>50.125145</v>
      </c>
      <c r="W76" s="111">
        <v>1001</v>
      </c>
      <c r="X76" s="200">
        <v>430.392699</v>
      </c>
      <c r="Y76" s="202">
        <v>157.136763</v>
      </c>
      <c r="Z76" s="202">
        <v>110.94814</v>
      </c>
    </row>
    <row r="77" s="1" customFormat="1" spans="1:26">
      <c r="A77" s="167" t="s">
        <v>27</v>
      </c>
      <c r="B77" s="178">
        <f t="shared" si="15"/>
        <v>341.24</v>
      </c>
      <c r="C77" s="177">
        <f>B77/B79*100</f>
        <v>19.5444381840589</v>
      </c>
      <c r="D77" s="178">
        <v>34.2513179636478</v>
      </c>
      <c r="E77" s="167">
        <v>1966</v>
      </c>
      <c r="F77" s="178">
        <v>319.35</v>
      </c>
      <c r="G77" s="179">
        <v>0</v>
      </c>
      <c r="H77" s="178">
        <v>0</v>
      </c>
      <c r="I77" s="167">
        <v>115</v>
      </c>
      <c r="J77" s="167">
        <v>1.3</v>
      </c>
      <c r="K77" s="167">
        <v>0</v>
      </c>
      <c r="L77" s="167">
        <v>0</v>
      </c>
      <c r="M77" s="167">
        <v>2081</v>
      </c>
      <c r="N77" s="167">
        <v>320.65</v>
      </c>
      <c r="O77" s="167">
        <v>0</v>
      </c>
      <c r="P77" s="167">
        <v>0</v>
      </c>
      <c r="Q77" s="178">
        <v>0</v>
      </c>
      <c r="R77" s="178">
        <v>11.76</v>
      </c>
      <c r="S77" s="178">
        <v>0</v>
      </c>
      <c r="T77" s="167">
        <v>0</v>
      </c>
      <c r="U77" s="167">
        <v>0</v>
      </c>
      <c r="V77" s="178">
        <v>8.83</v>
      </c>
      <c r="W77" s="167">
        <v>212</v>
      </c>
      <c r="X77" s="178">
        <v>98.17</v>
      </c>
      <c r="Y77" s="167">
        <v>11.97</v>
      </c>
      <c r="Z77" s="167">
        <v>0</v>
      </c>
    </row>
    <row r="78" s="1" customFormat="1" spans="1:26">
      <c r="A78" s="167" t="s">
        <v>30</v>
      </c>
      <c r="B78" s="178">
        <f t="shared" si="15"/>
        <v>347.04</v>
      </c>
      <c r="C78" s="177">
        <f>B78/B79*100</f>
        <v>19.87663177645</v>
      </c>
      <c r="D78" s="178" t="s">
        <v>36</v>
      </c>
      <c r="E78" s="167">
        <v>1680</v>
      </c>
      <c r="F78" s="178">
        <v>340.7</v>
      </c>
      <c r="G78" s="179">
        <v>0</v>
      </c>
      <c r="H78" s="178">
        <v>0</v>
      </c>
      <c r="I78" s="167">
        <v>0</v>
      </c>
      <c r="J78" s="167">
        <v>0</v>
      </c>
      <c r="K78" s="167">
        <v>0</v>
      </c>
      <c r="L78" s="167">
        <v>0</v>
      </c>
      <c r="M78" s="167">
        <v>1680</v>
      </c>
      <c r="N78" s="167">
        <v>340.7</v>
      </c>
      <c r="O78" s="167">
        <v>22</v>
      </c>
      <c r="P78" s="178">
        <v>0.66</v>
      </c>
      <c r="Q78" s="178">
        <v>0.6</v>
      </c>
      <c r="R78" s="178">
        <v>0</v>
      </c>
      <c r="S78" s="178">
        <v>0</v>
      </c>
      <c r="T78" s="167">
        <v>0</v>
      </c>
      <c r="U78" s="167">
        <v>0</v>
      </c>
      <c r="V78" s="178">
        <v>5.08</v>
      </c>
      <c r="W78" s="167">
        <v>20</v>
      </c>
      <c r="X78" s="178">
        <v>78.31</v>
      </c>
      <c r="Y78" s="167">
        <v>33.58</v>
      </c>
      <c r="Z78" s="167">
        <v>20.66</v>
      </c>
    </row>
    <row r="79" s="1" customFormat="1" spans="1:26">
      <c r="A79" s="167" t="s">
        <v>34</v>
      </c>
      <c r="B79" s="178">
        <f t="shared" si="15"/>
        <v>1745.96986</v>
      </c>
      <c r="C79" s="188"/>
      <c r="D79" s="167">
        <v>-1.94</v>
      </c>
      <c r="E79" s="179">
        <f t="shared" ref="E79:Z79" si="16">SUM(E76:E78)</f>
        <v>6923</v>
      </c>
      <c r="F79" s="178">
        <f t="shared" si="16"/>
        <v>1606.922151</v>
      </c>
      <c r="G79" s="179">
        <f t="shared" si="16"/>
        <v>66</v>
      </c>
      <c r="H79" s="178">
        <f t="shared" si="16"/>
        <v>15</v>
      </c>
      <c r="I79" s="179">
        <f t="shared" si="16"/>
        <v>2445</v>
      </c>
      <c r="J79" s="178">
        <f t="shared" si="16"/>
        <v>27.839613</v>
      </c>
      <c r="K79" s="179">
        <f t="shared" si="16"/>
        <v>3</v>
      </c>
      <c r="L79" s="178">
        <f t="shared" si="16"/>
        <v>0.325471</v>
      </c>
      <c r="M79" s="179">
        <f t="shared" si="16"/>
        <v>9437</v>
      </c>
      <c r="N79" s="178">
        <f t="shared" si="16"/>
        <v>1650.087235</v>
      </c>
      <c r="O79" s="179">
        <f t="shared" si="16"/>
        <v>27</v>
      </c>
      <c r="P79" s="178">
        <f t="shared" si="16"/>
        <v>2.895189</v>
      </c>
      <c r="Q79" s="178">
        <f t="shared" si="16"/>
        <v>0.603238</v>
      </c>
      <c r="R79" s="178">
        <f t="shared" si="16"/>
        <v>28.349053</v>
      </c>
      <c r="S79" s="178">
        <f t="shared" si="16"/>
        <v>0</v>
      </c>
      <c r="T79" s="179">
        <f t="shared" si="16"/>
        <v>0</v>
      </c>
      <c r="U79" s="178">
        <f t="shared" si="16"/>
        <v>0</v>
      </c>
      <c r="V79" s="178">
        <f t="shared" si="16"/>
        <v>64.035145</v>
      </c>
      <c r="W79" s="179">
        <f t="shared" si="16"/>
        <v>1233</v>
      </c>
      <c r="X79" s="178">
        <f t="shared" si="16"/>
        <v>606.872699</v>
      </c>
      <c r="Y79" s="178">
        <f t="shared" si="16"/>
        <v>202.686763</v>
      </c>
      <c r="Z79" s="178">
        <f t="shared" si="16"/>
        <v>131.60814</v>
      </c>
    </row>
    <row r="80" s="1" customFormat="1" ht="20.4" spans="1:26">
      <c r="A80" s="181" t="s">
        <v>43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99"/>
      <c r="R80" s="199"/>
      <c r="S80" s="199"/>
      <c r="T80" s="181"/>
      <c r="U80" s="181"/>
      <c r="V80" s="199"/>
      <c r="W80" s="181"/>
      <c r="X80" s="199"/>
      <c r="Y80" s="181"/>
      <c r="Z80" s="181"/>
    </row>
    <row r="81" s="1" customFormat="1" spans="1:26">
      <c r="A81" s="166" t="s">
        <v>2</v>
      </c>
      <c r="B81" s="167" t="s">
        <v>3</v>
      </c>
      <c r="C81" s="168" t="s">
        <v>4</v>
      </c>
      <c r="D81" s="169" t="s">
        <v>5</v>
      </c>
      <c r="E81" s="170" t="s">
        <v>6</v>
      </c>
      <c r="F81" s="170"/>
      <c r="G81" s="170"/>
      <c r="H81" s="170"/>
      <c r="I81" s="170"/>
      <c r="J81" s="170"/>
      <c r="K81" s="170"/>
      <c r="L81" s="170"/>
      <c r="M81" s="170"/>
      <c r="N81" s="170"/>
      <c r="O81" s="167" t="s">
        <v>7</v>
      </c>
      <c r="P81" s="167"/>
      <c r="Q81" s="192" t="s">
        <v>8</v>
      </c>
      <c r="R81" s="192" t="s">
        <v>9</v>
      </c>
      <c r="S81" s="192" t="s">
        <v>10</v>
      </c>
      <c r="T81" s="193" t="s">
        <v>11</v>
      </c>
      <c r="U81" s="194"/>
      <c r="V81" s="192" t="s">
        <v>12</v>
      </c>
      <c r="W81" s="170" t="s">
        <v>13</v>
      </c>
      <c r="X81" s="180" t="s">
        <v>14</v>
      </c>
      <c r="Y81" s="170" t="s">
        <v>15</v>
      </c>
      <c r="Z81" s="170" t="s">
        <v>16</v>
      </c>
    </row>
    <row r="82" s="1" customFormat="1" spans="1:26">
      <c r="A82" s="166"/>
      <c r="B82" s="167"/>
      <c r="C82" s="171"/>
      <c r="D82" s="172"/>
      <c r="E82" s="170" t="s">
        <v>17</v>
      </c>
      <c r="F82" s="170"/>
      <c r="G82" s="173" t="s">
        <v>18</v>
      </c>
      <c r="H82" s="174"/>
      <c r="I82" s="167" t="s">
        <v>19</v>
      </c>
      <c r="J82" s="167"/>
      <c r="K82" s="167" t="s">
        <v>20</v>
      </c>
      <c r="L82" s="167"/>
      <c r="M82" s="167" t="s">
        <v>21</v>
      </c>
      <c r="N82" s="167"/>
      <c r="O82" s="167"/>
      <c r="P82" s="167"/>
      <c r="Q82" s="195"/>
      <c r="R82" s="195"/>
      <c r="S82" s="196"/>
      <c r="T82" s="197"/>
      <c r="U82" s="198"/>
      <c r="V82" s="195"/>
      <c r="W82" s="170"/>
      <c r="X82" s="180"/>
      <c r="Y82" s="170"/>
      <c r="Z82" s="170"/>
    </row>
    <row r="83" s="1" customFormat="1" ht="36" spans="1:26">
      <c r="A83" s="166"/>
      <c r="B83" s="167"/>
      <c r="C83" s="175"/>
      <c r="D83" s="176"/>
      <c r="E83" s="170" t="s">
        <v>22</v>
      </c>
      <c r="F83" s="167" t="s">
        <v>23</v>
      </c>
      <c r="G83" s="170" t="s">
        <v>22</v>
      </c>
      <c r="H83" s="167" t="s">
        <v>23</v>
      </c>
      <c r="I83" s="170" t="s">
        <v>22</v>
      </c>
      <c r="J83" s="167" t="s">
        <v>23</v>
      </c>
      <c r="K83" s="170" t="s">
        <v>22</v>
      </c>
      <c r="L83" s="178" t="s">
        <v>23</v>
      </c>
      <c r="M83" s="170" t="s">
        <v>22</v>
      </c>
      <c r="N83" s="167" t="s">
        <v>23</v>
      </c>
      <c r="O83" s="170" t="s">
        <v>24</v>
      </c>
      <c r="P83" s="167" t="s">
        <v>23</v>
      </c>
      <c r="Q83" s="196"/>
      <c r="R83" s="196"/>
      <c r="S83" s="180" t="s">
        <v>23</v>
      </c>
      <c r="T83" s="170" t="s">
        <v>25</v>
      </c>
      <c r="U83" s="170" t="s">
        <v>23</v>
      </c>
      <c r="V83" s="196"/>
      <c r="W83" s="170"/>
      <c r="X83" s="180"/>
      <c r="Y83" s="170"/>
      <c r="Z83" s="170"/>
    </row>
    <row r="84" s="1" customFormat="1" spans="1:26">
      <c r="A84" s="167" t="s">
        <v>26</v>
      </c>
      <c r="B84" s="178">
        <f t="shared" ref="B84:B92" si="17">N84+P84+Q84+R84+S84+U84+V84</f>
        <v>3276.958065</v>
      </c>
      <c r="C84" s="177">
        <f>B84/B92*100</f>
        <v>28.5178089902254</v>
      </c>
      <c r="D84" s="185">
        <v>-20.2988451600449</v>
      </c>
      <c r="E84" s="186">
        <v>8716</v>
      </c>
      <c r="F84" s="187">
        <v>2686.1</v>
      </c>
      <c r="G84" s="111">
        <v>56</v>
      </c>
      <c r="H84" s="187">
        <v>12.877995</v>
      </c>
      <c r="I84" s="111">
        <v>918</v>
      </c>
      <c r="J84" s="187">
        <v>10.709687</v>
      </c>
      <c r="K84" s="111">
        <v>4</v>
      </c>
      <c r="L84" s="187">
        <v>0.333962</v>
      </c>
      <c r="M84" s="186">
        <v>9693.9912826087</v>
      </c>
      <c r="N84" s="187">
        <v>2710.021644</v>
      </c>
      <c r="O84" s="111">
        <v>30</v>
      </c>
      <c r="P84" s="187">
        <v>36.411646</v>
      </c>
      <c r="Q84" s="185">
        <v>2.736423</v>
      </c>
      <c r="R84" s="185">
        <v>257.081426</v>
      </c>
      <c r="S84" s="185">
        <v>0</v>
      </c>
      <c r="T84" s="186">
        <v>5833</v>
      </c>
      <c r="U84" s="186">
        <v>20.16</v>
      </c>
      <c r="V84" s="185">
        <v>250.546926000001</v>
      </c>
      <c r="W84" s="111">
        <v>3550</v>
      </c>
      <c r="X84" s="200">
        <v>3269.445922</v>
      </c>
      <c r="Y84" s="202">
        <v>1043.524922</v>
      </c>
      <c r="Z84" s="202">
        <v>255.454861</v>
      </c>
    </row>
    <row r="85" s="1" customFormat="1" spans="1:26">
      <c r="A85" s="167" t="s">
        <v>27</v>
      </c>
      <c r="B85" s="178">
        <f t="shared" si="17"/>
        <v>2471.44</v>
      </c>
      <c r="C85" s="177">
        <f>B85/B92*100</f>
        <v>21.5077680131383</v>
      </c>
      <c r="D85" s="178">
        <v>16.1009066566449</v>
      </c>
      <c r="E85" s="167">
        <v>13404</v>
      </c>
      <c r="F85" s="167">
        <v>2288.58</v>
      </c>
      <c r="G85" s="206">
        <v>388</v>
      </c>
      <c r="H85" s="167">
        <v>19.36</v>
      </c>
      <c r="I85" s="206">
        <v>307</v>
      </c>
      <c r="J85" s="167">
        <v>3.5</v>
      </c>
      <c r="K85" s="206">
        <v>0</v>
      </c>
      <c r="L85" s="167">
        <v>0</v>
      </c>
      <c r="M85" s="206">
        <v>14099</v>
      </c>
      <c r="N85" s="178">
        <v>2311.44</v>
      </c>
      <c r="O85" s="206">
        <v>54</v>
      </c>
      <c r="P85" s="167">
        <v>14.35</v>
      </c>
      <c r="Q85" s="178">
        <v>0.35</v>
      </c>
      <c r="R85" s="178">
        <v>55.32</v>
      </c>
      <c r="S85" s="178">
        <v>0</v>
      </c>
      <c r="T85" s="206">
        <v>0</v>
      </c>
      <c r="U85" s="167">
        <v>0</v>
      </c>
      <c r="V85" s="178">
        <v>89.98</v>
      </c>
      <c r="W85" s="206">
        <v>1760</v>
      </c>
      <c r="X85" s="178">
        <v>1063.39</v>
      </c>
      <c r="Y85" s="167">
        <v>360.12</v>
      </c>
      <c r="Z85" s="167">
        <v>215.21</v>
      </c>
    </row>
    <row r="86" s="1" customFormat="1" spans="1:26">
      <c r="A86" s="167" t="s">
        <v>28</v>
      </c>
      <c r="B86" s="178">
        <f t="shared" si="17"/>
        <v>1691.88</v>
      </c>
      <c r="C86" s="177">
        <f>B86/B92*100</f>
        <v>14.7236277417491</v>
      </c>
      <c r="D86" s="178">
        <v>40.3560584692472</v>
      </c>
      <c r="E86" s="167">
        <v>3403</v>
      </c>
      <c r="F86" s="167">
        <v>1289.36</v>
      </c>
      <c r="G86" s="206">
        <v>190</v>
      </c>
      <c r="H86" s="167">
        <v>55.6</v>
      </c>
      <c r="I86" s="206">
        <v>1965</v>
      </c>
      <c r="J86" s="167">
        <v>22.25</v>
      </c>
      <c r="K86" s="206">
        <v>1</v>
      </c>
      <c r="L86" s="167">
        <v>0.1</v>
      </c>
      <c r="M86" s="206">
        <v>5559</v>
      </c>
      <c r="N86" s="178">
        <v>1367.31</v>
      </c>
      <c r="O86" s="206">
        <v>1</v>
      </c>
      <c r="P86" s="167">
        <v>0.48</v>
      </c>
      <c r="Q86" s="178">
        <v>0.29</v>
      </c>
      <c r="R86" s="178">
        <v>37.65</v>
      </c>
      <c r="S86" s="178">
        <v>249.01</v>
      </c>
      <c r="T86" s="206">
        <v>0</v>
      </c>
      <c r="U86" s="167">
        <v>0</v>
      </c>
      <c r="V86" s="178">
        <v>37.14</v>
      </c>
      <c r="W86" s="206">
        <v>1458</v>
      </c>
      <c r="X86" s="178">
        <v>507.32</v>
      </c>
      <c r="Y86" s="167">
        <v>0</v>
      </c>
      <c r="Z86" s="167">
        <v>0</v>
      </c>
    </row>
    <row r="87" s="1" customFormat="1" spans="1:26">
      <c r="A87" s="167" t="s">
        <v>29</v>
      </c>
      <c r="B87" s="178">
        <f t="shared" si="17"/>
        <v>813.42</v>
      </c>
      <c r="C87" s="177">
        <f>B87/B92*100</f>
        <v>7.07880776278079</v>
      </c>
      <c r="D87" s="178">
        <v>33.7333947126135</v>
      </c>
      <c r="E87" s="167">
        <v>2424</v>
      </c>
      <c r="F87" s="167">
        <v>411.15</v>
      </c>
      <c r="G87" s="206">
        <v>2901</v>
      </c>
      <c r="H87" s="167">
        <v>355.99</v>
      </c>
      <c r="I87" s="206">
        <v>0</v>
      </c>
      <c r="J87" s="167">
        <v>0</v>
      </c>
      <c r="K87" s="206">
        <v>0</v>
      </c>
      <c r="L87" s="167">
        <v>0</v>
      </c>
      <c r="M87" s="206">
        <v>5325</v>
      </c>
      <c r="N87" s="178">
        <v>767.14</v>
      </c>
      <c r="O87" s="206">
        <v>0</v>
      </c>
      <c r="P87" s="167">
        <v>0</v>
      </c>
      <c r="Q87" s="178">
        <v>0.82</v>
      </c>
      <c r="R87" s="178">
        <v>8.07</v>
      </c>
      <c r="S87" s="178">
        <v>0</v>
      </c>
      <c r="T87" s="206">
        <v>0</v>
      </c>
      <c r="U87" s="167">
        <v>0</v>
      </c>
      <c r="V87" s="178">
        <v>37.3900000000001</v>
      </c>
      <c r="W87" s="206">
        <v>683</v>
      </c>
      <c r="X87" s="178">
        <v>345.78</v>
      </c>
      <c r="Y87" s="167">
        <v>121.24</v>
      </c>
      <c r="Z87" s="167">
        <v>76.86</v>
      </c>
    </row>
    <row r="88" s="1" customFormat="1" spans="1:26">
      <c r="A88" s="167" t="s">
        <v>30</v>
      </c>
      <c r="B88" s="178">
        <f t="shared" si="17"/>
        <v>1269.26</v>
      </c>
      <c r="C88" s="177">
        <f>B88/B92*100</f>
        <v>11.045766690009</v>
      </c>
      <c r="D88" s="178">
        <v>-46.0994972017962</v>
      </c>
      <c r="E88" s="167">
        <v>8011</v>
      </c>
      <c r="F88" s="178">
        <v>1212.07</v>
      </c>
      <c r="G88" s="206">
        <v>101</v>
      </c>
      <c r="H88" s="178">
        <v>9.85</v>
      </c>
      <c r="I88" s="206">
        <v>0</v>
      </c>
      <c r="J88" s="178">
        <v>0</v>
      </c>
      <c r="K88" s="206">
        <v>0</v>
      </c>
      <c r="L88" s="167">
        <v>0</v>
      </c>
      <c r="M88" s="206">
        <v>8112</v>
      </c>
      <c r="N88" s="178">
        <v>1221.92</v>
      </c>
      <c r="O88" s="206">
        <v>323</v>
      </c>
      <c r="P88" s="178">
        <v>2.78</v>
      </c>
      <c r="Q88" s="178">
        <v>6</v>
      </c>
      <c r="R88" s="178">
        <v>0</v>
      </c>
      <c r="S88" s="178">
        <v>0</v>
      </c>
      <c r="T88" s="206">
        <v>0</v>
      </c>
      <c r="U88" s="167">
        <v>0</v>
      </c>
      <c r="V88" s="178">
        <v>38.56</v>
      </c>
      <c r="W88" s="206">
        <v>280</v>
      </c>
      <c r="X88" s="178">
        <v>1104.06</v>
      </c>
      <c r="Y88" s="178">
        <v>141.22</v>
      </c>
      <c r="Z88" s="178">
        <v>79.32</v>
      </c>
    </row>
    <row r="89" s="1" customFormat="1" spans="1:26">
      <c r="A89" s="167" t="s">
        <v>31</v>
      </c>
      <c r="B89" s="178">
        <f t="shared" si="17"/>
        <v>609.83</v>
      </c>
      <c r="C89" s="177">
        <f>B89/B92*100</f>
        <v>5.30706072874604</v>
      </c>
      <c r="D89" s="178">
        <v>-15.9469629098728</v>
      </c>
      <c r="E89" s="167">
        <v>1201</v>
      </c>
      <c r="F89" s="178">
        <v>502.07</v>
      </c>
      <c r="G89" s="206">
        <v>285</v>
      </c>
      <c r="H89" s="178">
        <v>92.45</v>
      </c>
      <c r="I89" s="206">
        <v>30</v>
      </c>
      <c r="J89" s="167">
        <v>0.34</v>
      </c>
      <c r="K89" s="206">
        <v>0</v>
      </c>
      <c r="L89" s="167">
        <v>0</v>
      </c>
      <c r="M89" s="206">
        <v>1516</v>
      </c>
      <c r="N89" s="178">
        <v>594.86</v>
      </c>
      <c r="O89" s="206">
        <v>0</v>
      </c>
      <c r="P89" s="167">
        <v>0</v>
      </c>
      <c r="Q89" s="178">
        <v>0</v>
      </c>
      <c r="R89" s="178">
        <v>0</v>
      </c>
      <c r="S89" s="178">
        <v>0</v>
      </c>
      <c r="T89" s="206">
        <v>0</v>
      </c>
      <c r="U89" s="167">
        <v>0</v>
      </c>
      <c r="V89" s="178">
        <v>14.97</v>
      </c>
      <c r="W89" s="206">
        <v>115</v>
      </c>
      <c r="X89" s="178">
        <v>36.06</v>
      </c>
      <c r="Y89" s="167">
        <v>98.76</v>
      </c>
      <c r="Z89" s="167">
        <v>52.77</v>
      </c>
    </row>
    <row r="90" s="1" customFormat="1" spans="1:26">
      <c r="A90" s="167" t="s">
        <v>32</v>
      </c>
      <c r="B90" s="178">
        <f t="shared" si="17"/>
        <v>7.09</v>
      </c>
      <c r="C90" s="177">
        <f>B90/B92*100</f>
        <v>0.0617009011803445</v>
      </c>
      <c r="D90" s="178">
        <v>312.209302325581</v>
      </c>
      <c r="E90" s="167">
        <v>23</v>
      </c>
      <c r="F90" s="178">
        <v>7.09</v>
      </c>
      <c r="G90" s="206">
        <v>0</v>
      </c>
      <c r="H90" s="178">
        <v>0</v>
      </c>
      <c r="I90" s="206">
        <v>0</v>
      </c>
      <c r="J90" s="167">
        <v>0</v>
      </c>
      <c r="K90" s="206">
        <v>0</v>
      </c>
      <c r="L90" s="167">
        <v>0</v>
      </c>
      <c r="M90" s="206">
        <v>23</v>
      </c>
      <c r="N90" s="178">
        <v>7.09</v>
      </c>
      <c r="O90" s="206">
        <v>0</v>
      </c>
      <c r="P90" s="167">
        <v>0</v>
      </c>
      <c r="Q90" s="178">
        <v>0</v>
      </c>
      <c r="R90" s="178">
        <v>0</v>
      </c>
      <c r="S90" s="178">
        <v>0</v>
      </c>
      <c r="T90" s="206">
        <v>0</v>
      </c>
      <c r="U90" s="167">
        <v>0</v>
      </c>
      <c r="V90" s="178">
        <v>0</v>
      </c>
      <c r="W90" s="206">
        <v>6</v>
      </c>
      <c r="X90" s="178">
        <v>1.01</v>
      </c>
      <c r="Y90" s="167">
        <v>1.25</v>
      </c>
      <c r="Z90" s="167">
        <v>0.83</v>
      </c>
    </row>
    <row r="91" s="1" customFormat="1" spans="1:26">
      <c r="A91" s="167" t="s">
        <v>33</v>
      </c>
      <c r="B91" s="178">
        <f t="shared" si="17"/>
        <v>1351.04</v>
      </c>
      <c r="C91" s="177">
        <f>B91/B92*100</f>
        <v>11.757459172171</v>
      </c>
      <c r="D91" s="178">
        <v>25.2424124441478</v>
      </c>
      <c r="E91" s="167">
        <v>4286</v>
      </c>
      <c r="F91" s="178">
        <v>1327.48</v>
      </c>
      <c r="G91" s="206">
        <v>0</v>
      </c>
      <c r="H91" s="178">
        <v>0</v>
      </c>
      <c r="I91" s="206">
        <v>0</v>
      </c>
      <c r="J91" s="167">
        <v>0</v>
      </c>
      <c r="K91" s="206">
        <v>0</v>
      </c>
      <c r="L91" s="167">
        <v>0</v>
      </c>
      <c r="M91" s="206">
        <v>4286</v>
      </c>
      <c r="N91" s="178">
        <v>1327.48</v>
      </c>
      <c r="O91" s="206">
        <v>7</v>
      </c>
      <c r="P91" s="167">
        <v>4.32</v>
      </c>
      <c r="Q91" s="178">
        <v>0.81</v>
      </c>
      <c r="R91" s="178">
        <v>7.64</v>
      </c>
      <c r="S91" s="178">
        <v>0</v>
      </c>
      <c r="T91" s="206">
        <v>0</v>
      </c>
      <c r="U91" s="167">
        <v>0</v>
      </c>
      <c r="V91" s="178">
        <v>10.79</v>
      </c>
      <c r="W91" s="206">
        <v>986</v>
      </c>
      <c r="X91" s="178">
        <v>660.45</v>
      </c>
      <c r="Y91" s="167">
        <v>154.84</v>
      </c>
      <c r="Z91" s="167">
        <v>104.49</v>
      </c>
    </row>
    <row r="92" s="1" customFormat="1" spans="1:26">
      <c r="A92" s="167" t="s">
        <v>34</v>
      </c>
      <c r="B92" s="178">
        <f t="shared" si="17"/>
        <v>11490.918065</v>
      </c>
      <c r="C92" s="188"/>
      <c r="D92" s="178">
        <v>-5.93</v>
      </c>
      <c r="E92" s="179">
        <f t="shared" ref="E92:Z92" si="18">SUM(E84:E91)</f>
        <v>41468</v>
      </c>
      <c r="F92" s="178">
        <f t="shared" si="18"/>
        <v>9723.9</v>
      </c>
      <c r="G92" s="179">
        <f t="shared" si="18"/>
        <v>3921</v>
      </c>
      <c r="H92" s="178">
        <f t="shared" si="18"/>
        <v>546.127995</v>
      </c>
      <c r="I92" s="179">
        <f t="shared" si="18"/>
        <v>3220</v>
      </c>
      <c r="J92" s="178">
        <f t="shared" si="18"/>
        <v>36.799687</v>
      </c>
      <c r="K92" s="179">
        <f t="shared" si="18"/>
        <v>5</v>
      </c>
      <c r="L92" s="178">
        <f t="shared" si="18"/>
        <v>0.433962</v>
      </c>
      <c r="M92" s="179">
        <f t="shared" si="18"/>
        <v>48613.9912826087</v>
      </c>
      <c r="N92" s="178">
        <f t="shared" si="18"/>
        <v>10307.261644</v>
      </c>
      <c r="O92" s="179">
        <f t="shared" si="18"/>
        <v>415</v>
      </c>
      <c r="P92" s="178">
        <f t="shared" si="18"/>
        <v>58.341646</v>
      </c>
      <c r="Q92" s="178">
        <f t="shared" si="18"/>
        <v>11.006423</v>
      </c>
      <c r="R92" s="178">
        <f t="shared" si="18"/>
        <v>365.761426</v>
      </c>
      <c r="S92" s="178">
        <f t="shared" si="18"/>
        <v>249.01</v>
      </c>
      <c r="T92" s="179">
        <f t="shared" si="18"/>
        <v>5833</v>
      </c>
      <c r="U92" s="178">
        <f t="shared" si="18"/>
        <v>20.16</v>
      </c>
      <c r="V92" s="178">
        <f t="shared" si="18"/>
        <v>479.376926000001</v>
      </c>
      <c r="W92" s="179">
        <f t="shared" si="18"/>
        <v>8838</v>
      </c>
      <c r="X92" s="178">
        <f t="shared" si="18"/>
        <v>6987.515922</v>
      </c>
      <c r="Y92" s="178">
        <f t="shared" si="18"/>
        <v>1920.954922</v>
      </c>
      <c r="Z92" s="178">
        <f t="shared" si="18"/>
        <v>784.934861</v>
      </c>
    </row>
    <row r="93" s="1" customFormat="1" spans="17:24">
      <c r="Q93" s="2"/>
      <c r="R93" s="2"/>
      <c r="S93" s="2"/>
      <c r="V93" s="2"/>
      <c r="X93" s="2"/>
    </row>
    <row r="94" s="1" customFormat="1" ht="15.6" spans="1:26">
      <c r="A94" s="207" t="s">
        <v>44</v>
      </c>
      <c r="B94" s="208">
        <f>B92+B79+B71+B63+B54+B45+B36+B25</f>
        <v>25599.462477</v>
      </c>
      <c r="C94" s="208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17"/>
      <c r="R94" s="217"/>
      <c r="S94" s="217"/>
      <c r="T94" s="203"/>
      <c r="U94" s="203"/>
      <c r="V94" s="217"/>
      <c r="W94" s="203"/>
      <c r="X94" s="217"/>
      <c r="Y94" s="203"/>
      <c r="Z94" s="203"/>
    </row>
    <row r="95" s="1" customFormat="1" spans="17:24">
      <c r="Q95" s="2"/>
      <c r="R95" s="2"/>
      <c r="S95" s="2"/>
      <c r="V95" s="2"/>
      <c r="X95" s="2"/>
    </row>
    <row r="96" s="1" customFormat="1" ht="15.6" spans="1:26">
      <c r="A96" s="209" t="s">
        <v>26</v>
      </c>
      <c r="B96" s="210">
        <f>B84+B76+B68+B59+B50+B41+B30+B19</f>
        <v>9810.187477</v>
      </c>
      <c r="C96" s="203"/>
      <c r="D96" s="210"/>
      <c r="E96" s="211"/>
      <c r="F96" s="211"/>
      <c r="G96" s="211"/>
      <c r="H96" s="211"/>
      <c r="I96" s="203"/>
      <c r="J96" s="203"/>
      <c r="K96" s="203"/>
      <c r="L96" s="203"/>
      <c r="M96" s="203"/>
      <c r="N96" s="203"/>
      <c r="O96" s="203"/>
      <c r="P96" s="203"/>
      <c r="Q96" s="217"/>
      <c r="R96" s="217"/>
      <c r="S96" s="217"/>
      <c r="T96" s="203"/>
      <c r="U96" s="203"/>
      <c r="V96" s="217"/>
      <c r="W96" s="203"/>
      <c r="X96" s="217"/>
      <c r="Y96" s="203"/>
      <c r="Z96" s="203"/>
    </row>
    <row r="97" s="1" customFormat="1" ht="15.6" spans="1:26">
      <c r="A97" s="209" t="s">
        <v>27</v>
      </c>
      <c r="B97" s="210">
        <f>B85+B77+B69+B60+B51+B42+B31+B20</f>
        <v>6324.87</v>
      </c>
      <c r="C97" s="203"/>
      <c r="D97" s="210"/>
      <c r="E97" s="211"/>
      <c r="F97" s="211"/>
      <c r="G97" s="211"/>
      <c r="H97" s="203"/>
      <c r="I97" s="203"/>
      <c r="J97" s="203"/>
      <c r="K97" s="203"/>
      <c r="L97" s="203"/>
      <c r="M97" s="203"/>
      <c r="N97" s="203"/>
      <c r="O97" s="203"/>
      <c r="P97" s="203"/>
      <c r="Q97" s="217"/>
      <c r="R97" s="217"/>
      <c r="S97" s="217"/>
      <c r="T97" s="203"/>
      <c r="U97" s="203"/>
      <c r="V97" s="217"/>
      <c r="W97" s="203"/>
      <c r="X97" s="217"/>
      <c r="Y97" s="203"/>
      <c r="Z97" s="203"/>
    </row>
    <row r="98" s="1" customFormat="1" ht="15.6" spans="1:26">
      <c r="A98" s="209" t="s">
        <v>28</v>
      </c>
      <c r="B98" s="210">
        <f>B86+B70+B52+B43+B32+B21</f>
        <v>2981.82</v>
      </c>
      <c r="C98" s="203"/>
      <c r="D98" s="210"/>
      <c r="E98" s="211"/>
      <c r="F98" s="211"/>
      <c r="G98" s="211"/>
      <c r="H98" s="203"/>
      <c r="I98" s="203"/>
      <c r="J98" s="203"/>
      <c r="K98" s="203"/>
      <c r="L98" s="203"/>
      <c r="M98" s="203"/>
      <c r="N98" s="203"/>
      <c r="O98" s="203"/>
      <c r="P98" s="203"/>
      <c r="Q98" s="217"/>
      <c r="R98" s="217"/>
      <c r="S98" s="217"/>
      <c r="T98" s="203"/>
      <c r="U98" s="203"/>
      <c r="V98" s="217"/>
      <c r="W98" s="203"/>
      <c r="X98" s="217"/>
      <c r="Y98" s="203"/>
      <c r="Z98" s="203"/>
    </row>
    <row r="99" s="1" customFormat="1" ht="15.6" spans="1:26">
      <c r="A99" s="209" t="s">
        <v>29</v>
      </c>
      <c r="B99" s="210">
        <f>B87+B22+B34</f>
        <v>1232.69</v>
      </c>
      <c r="C99" s="203"/>
      <c r="D99" s="210"/>
      <c r="E99" s="211"/>
      <c r="F99" s="211"/>
      <c r="G99" s="211"/>
      <c r="H99" s="203"/>
      <c r="I99" s="203"/>
      <c r="J99" s="203"/>
      <c r="K99" s="203"/>
      <c r="L99" s="203"/>
      <c r="M99" s="203"/>
      <c r="N99" s="203"/>
      <c r="O99" s="203"/>
      <c r="P99" s="203"/>
      <c r="Q99" s="217"/>
      <c r="R99" s="217"/>
      <c r="S99" s="217"/>
      <c r="T99" s="203"/>
      <c r="U99" s="203"/>
      <c r="V99" s="217"/>
      <c r="W99" s="203"/>
      <c r="X99" s="217"/>
      <c r="Y99" s="203"/>
      <c r="Z99" s="203"/>
    </row>
    <row r="100" s="1" customFormat="1" ht="15.6" spans="1:26">
      <c r="A100" s="209" t="s">
        <v>30</v>
      </c>
      <c r="B100" s="210">
        <f>B88+B53+B44+B33+B23+B78+B61</f>
        <v>2979.945</v>
      </c>
      <c r="C100" s="203"/>
      <c r="D100" s="210"/>
      <c r="E100" s="211"/>
      <c r="F100" s="211"/>
      <c r="G100" s="211"/>
      <c r="H100" s="203"/>
      <c r="I100" s="203"/>
      <c r="J100" s="203"/>
      <c r="K100" s="203"/>
      <c r="L100" s="203"/>
      <c r="M100" s="203"/>
      <c r="N100" s="203"/>
      <c r="O100" s="203"/>
      <c r="P100" s="203"/>
      <c r="Q100" s="217"/>
      <c r="R100" s="217"/>
      <c r="S100" s="217"/>
      <c r="T100" s="203"/>
      <c r="U100" s="203"/>
      <c r="V100" s="217"/>
      <c r="W100" s="203"/>
      <c r="X100" s="217"/>
      <c r="Y100" s="203"/>
      <c r="Z100" s="203"/>
    </row>
    <row r="101" s="1" customFormat="1" ht="15.6" spans="1:26">
      <c r="A101" s="209" t="s">
        <v>31</v>
      </c>
      <c r="B101" s="210">
        <f>B89+B35+B24</f>
        <v>889.73</v>
      </c>
      <c r="C101" s="203"/>
      <c r="D101" s="210"/>
      <c r="E101" s="211"/>
      <c r="F101" s="211"/>
      <c r="G101" s="211"/>
      <c r="H101" s="203"/>
      <c r="I101" s="217"/>
      <c r="J101" s="203"/>
      <c r="K101" s="203"/>
      <c r="L101" s="203"/>
      <c r="M101" s="203"/>
      <c r="N101" s="203"/>
      <c r="O101" s="203"/>
      <c r="P101" s="203"/>
      <c r="Q101" s="217"/>
      <c r="R101" s="217"/>
      <c r="S101" s="217"/>
      <c r="T101" s="203"/>
      <c r="U101" s="203"/>
      <c r="V101" s="217"/>
      <c r="W101" s="203"/>
      <c r="X101" s="217"/>
      <c r="Y101" s="203"/>
      <c r="Z101" s="203"/>
    </row>
    <row r="102" s="1" customFormat="1" ht="15.6" spans="1:26">
      <c r="A102" s="209" t="s">
        <v>32</v>
      </c>
      <c r="B102" s="210">
        <f>B90+B62</f>
        <v>29.18</v>
      </c>
      <c r="C102" s="203"/>
      <c r="D102" s="210"/>
      <c r="E102" s="211"/>
      <c r="F102" s="211"/>
      <c r="G102" s="211"/>
      <c r="H102" s="203"/>
      <c r="I102" s="203"/>
      <c r="J102" s="203"/>
      <c r="K102" s="203"/>
      <c r="L102" s="203"/>
      <c r="M102" s="203"/>
      <c r="N102" s="203"/>
      <c r="O102" s="203"/>
      <c r="P102" s="203"/>
      <c r="Q102" s="217"/>
      <c r="R102" s="217"/>
      <c r="S102" s="217"/>
      <c r="T102" s="203"/>
      <c r="U102" s="203"/>
      <c r="V102" s="217"/>
      <c r="W102" s="203"/>
      <c r="X102" s="217"/>
      <c r="Y102" s="203"/>
      <c r="Z102" s="203"/>
    </row>
    <row r="103" s="1" customFormat="1" ht="15.6" spans="1:26">
      <c r="A103" s="204" t="s">
        <v>33</v>
      </c>
      <c r="B103" s="210">
        <f>B91</f>
        <v>1351.04</v>
      </c>
      <c r="C103" s="203"/>
      <c r="D103" s="212"/>
      <c r="E103" s="211"/>
      <c r="F103" s="211"/>
      <c r="G103" s="211"/>
      <c r="H103" s="203"/>
      <c r="I103" s="203"/>
      <c r="J103" s="203"/>
      <c r="K103" s="203"/>
      <c r="L103" s="203"/>
      <c r="M103" s="203"/>
      <c r="N103" s="203"/>
      <c r="O103" s="203"/>
      <c r="P103" s="203"/>
      <c r="Q103" s="217"/>
      <c r="R103" s="217"/>
      <c r="S103" s="217"/>
      <c r="T103" s="203"/>
      <c r="U103" s="203"/>
      <c r="V103" s="217"/>
      <c r="W103" s="203"/>
      <c r="X103" s="217"/>
      <c r="Y103" s="203"/>
      <c r="Z103" s="203"/>
    </row>
    <row r="104" s="1" customFormat="1" spans="1:24">
      <c r="A104" s="204"/>
      <c r="B104" s="213">
        <f>SUM(B96:B103)</f>
        <v>25599.462477</v>
      </c>
      <c r="C104" s="213"/>
      <c r="E104" s="2"/>
      <c r="G104" s="211"/>
      <c r="Q104" s="2"/>
      <c r="R104" s="2"/>
      <c r="S104" s="2"/>
      <c r="V104" s="2"/>
      <c r="X104" s="2"/>
    </row>
    <row r="105" s="1" customFormat="1" spans="1:24">
      <c r="A105" s="204"/>
      <c r="G105" s="211"/>
      <c r="Q105" s="2"/>
      <c r="R105" s="2"/>
      <c r="S105" s="2"/>
      <c r="V105" s="2"/>
      <c r="X105" s="2"/>
    </row>
  </sheetData>
  <mergeCells count="192">
    <mergeCell ref="A1:Z1"/>
    <mergeCell ref="A2:Z2"/>
    <mergeCell ref="E3:N3"/>
    <mergeCell ref="E4:F4"/>
    <mergeCell ref="G4:H4"/>
    <mergeCell ref="I4:J4"/>
    <mergeCell ref="K4:L4"/>
    <mergeCell ref="M4:N4"/>
    <mergeCell ref="A15:Z15"/>
    <mergeCell ref="E16:N16"/>
    <mergeCell ref="E17:F17"/>
    <mergeCell ref="G17:H17"/>
    <mergeCell ref="I17:J17"/>
    <mergeCell ref="K17:L17"/>
    <mergeCell ref="M17:N17"/>
    <mergeCell ref="A26:Z26"/>
    <mergeCell ref="E27:N27"/>
    <mergeCell ref="E28:F28"/>
    <mergeCell ref="G28:H28"/>
    <mergeCell ref="I28:J28"/>
    <mergeCell ref="K28:L28"/>
    <mergeCell ref="M28:N28"/>
    <mergeCell ref="A37:Z37"/>
    <mergeCell ref="E38:N38"/>
    <mergeCell ref="E39:F39"/>
    <mergeCell ref="G39:H39"/>
    <mergeCell ref="I39:J39"/>
    <mergeCell ref="K39:L39"/>
    <mergeCell ref="M39:N39"/>
    <mergeCell ref="A46:Z46"/>
    <mergeCell ref="E47:N47"/>
    <mergeCell ref="E48:F48"/>
    <mergeCell ref="G48:H48"/>
    <mergeCell ref="I48:J48"/>
    <mergeCell ref="K48:L48"/>
    <mergeCell ref="M48:N48"/>
    <mergeCell ref="A55:Z55"/>
    <mergeCell ref="E56:N56"/>
    <mergeCell ref="E57:F57"/>
    <mergeCell ref="G57:H57"/>
    <mergeCell ref="I57:J57"/>
    <mergeCell ref="K57:L57"/>
    <mergeCell ref="M57:N57"/>
    <mergeCell ref="A64:Z64"/>
    <mergeCell ref="E65:N65"/>
    <mergeCell ref="E66:F66"/>
    <mergeCell ref="G66:H66"/>
    <mergeCell ref="I66:J66"/>
    <mergeCell ref="K66:L66"/>
    <mergeCell ref="M66:N66"/>
    <mergeCell ref="A72:Z72"/>
    <mergeCell ref="E73:N73"/>
    <mergeCell ref="E74:F74"/>
    <mergeCell ref="G74:H74"/>
    <mergeCell ref="I74:J74"/>
    <mergeCell ref="K74:L74"/>
    <mergeCell ref="M74:N74"/>
    <mergeCell ref="A80:Z80"/>
    <mergeCell ref="E81:N81"/>
    <mergeCell ref="E82:F82"/>
    <mergeCell ref="G82:H82"/>
    <mergeCell ref="I82:J82"/>
    <mergeCell ref="K82:L82"/>
    <mergeCell ref="M82:N82"/>
    <mergeCell ref="B94:C94"/>
    <mergeCell ref="B104:C104"/>
    <mergeCell ref="A3:A5"/>
    <mergeCell ref="A16:A18"/>
    <mergeCell ref="A27:A29"/>
    <mergeCell ref="A38:A40"/>
    <mergeCell ref="A47:A49"/>
    <mergeCell ref="A56:A58"/>
    <mergeCell ref="A65:A67"/>
    <mergeCell ref="A73:A75"/>
    <mergeCell ref="A81:A83"/>
    <mergeCell ref="B3:B5"/>
    <mergeCell ref="B16:B18"/>
    <mergeCell ref="B27:B29"/>
    <mergeCell ref="B38:B40"/>
    <mergeCell ref="B47:B49"/>
    <mergeCell ref="B56:B58"/>
    <mergeCell ref="B65:B67"/>
    <mergeCell ref="B73:B75"/>
    <mergeCell ref="B81:B83"/>
    <mergeCell ref="C3:C5"/>
    <mergeCell ref="C16:C18"/>
    <mergeCell ref="C27:C29"/>
    <mergeCell ref="C38:C40"/>
    <mergeCell ref="C47:C49"/>
    <mergeCell ref="C56:C58"/>
    <mergeCell ref="C65:C67"/>
    <mergeCell ref="C73:C75"/>
    <mergeCell ref="C81:C83"/>
    <mergeCell ref="D3:D5"/>
    <mergeCell ref="D16:D18"/>
    <mergeCell ref="D27:D29"/>
    <mergeCell ref="D38:D40"/>
    <mergeCell ref="D47:D49"/>
    <mergeCell ref="D56:D58"/>
    <mergeCell ref="D65:D67"/>
    <mergeCell ref="D73:D75"/>
    <mergeCell ref="D81:D83"/>
    <mergeCell ref="Q3:Q5"/>
    <mergeCell ref="Q16:Q18"/>
    <mergeCell ref="Q27:Q29"/>
    <mergeCell ref="Q38:Q40"/>
    <mergeCell ref="Q47:Q49"/>
    <mergeCell ref="Q56:Q58"/>
    <mergeCell ref="Q65:Q67"/>
    <mergeCell ref="Q73:Q75"/>
    <mergeCell ref="Q81:Q83"/>
    <mergeCell ref="R3:R5"/>
    <mergeCell ref="R16:R18"/>
    <mergeCell ref="R27:R29"/>
    <mergeCell ref="R38:R40"/>
    <mergeCell ref="R47:R49"/>
    <mergeCell ref="R56:R58"/>
    <mergeCell ref="R65:R67"/>
    <mergeCell ref="R73:R75"/>
    <mergeCell ref="R81:R83"/>
    <mergeCell ref="S3:S4"/>
    <mergeCell ref="S16:S17"/>
    <mergeCell ref="S27:S28"/>
    <mergeCell ref="S38:S39"/>
    <mergeCell ref="S47:S48"/>
    <mergeCell ref="S56:S57"/>
    <mergeCell ref="S65:S66"/>
    <mergeCell ref="S73:S74"/>
    <mergeCell ref="S81:S82"/>
    <mergeCell ref="V3:V5"/>
    <mergeCell ref="V16:V18"/>
    <mergeCell ref="V27:V29"/>
    <mergeCell ref="V38:V40"/>
    <mergeCell ref="V47:V49"/>
    <mergeCell ref="V56:V58"/>
    <mergeCell ref="V65:V67"/>
    <mergeCell ref="V73:V75"/>
    <mergeCell ref="V81:V83"/>
    <mergeCell ref="W3:W5"/>
    <mergeCell ref="W16:W18"/>
    <mergeCell ref="W27:W29"/>
    <mergeCell ref="W38:W40"/>
    <mergeCell ref="W47:W49"/>
    <mergeCell ref="W56:W58"/>
    <mergeCell ref="W65:W67"/>
    <mergeCell ref="W73:W75"/>
    <mergeCell ref="W81:W83"/>
    <mergeCell ref="X3:X5"/>
    <mergeCell ref="X16:X18"/>
    <mergeCell ref="X27:X29"/>
    <mergeCell ref="X38:X40"/>
    <mergeCell ref="X47:X49"/>
    <mergeCell ref="X56:X58"/>
    <mergeCell ref="X65:X67"/>
    <mergeCell ref="X73:X75"/>
    <mergeCell ref="X81:X83"/>
    <mergeCell ref="Y3:Y5"/>
    <mergeCell ref="Y16:Y18"/>
    <mergeCell ref="Y27:Y29"/>
    <mergeCell ref="Y38:Y40"/>
    <mergeCell ref="Y47:Y49"/>
    <mergeCell ref="Y56:Y58"/>
    <mergeCell ref="Y65:Y67"/>
    <mergeCell ref="Y73:Y75"/>
    <mergeCell ref="Y81:Y83"/>
    <mergeCell ref="Z3:Z5"/>
    <mergeCell ref="Z16:Z18"/>
    <mergeCell ref="Z27:Z29"/>
    <mergeCell ref="Z38:Z40"/>
    <mergeCell ref="Z47:Z49"/>
    <mergeCell ref="Z56:Z58"/>
    <mergeCell ref="Z65:Z67"/>
    <mergeCell ref="Z73:Z75"/>
    <mergeCell ref="Z81:Z83"/>
    <mergeCell ref="O3:P4"/>
    <mergeCell ref="T3:U4"/>
    <mergeCell ref="O16:P17"/>
    <mergeCell ref="T16:U17"/>
    <mergeCell ref="O27:P28"/>
    <mergeCell ref="T27:U28"/>
    <mergeCell ref="O38:P39"/>
    <mergeCell ref="T38:U39"/>
    <mergeCell ref="O47:P48"/>
    <mergeCell ref="T47:U48"/>
    <mergeCell ref="O56:P57"/>
    <mergeCell ref="T56:U57"/>
    <mergeCell ref="O65:P66"/>
    <mergeCell ref="T65:U66"/>
    <mergeCell ref="O73:P74"/>
    <mergeCell ref="T73:U74"/>
    <mergeCell ref="O81:P82"/>
    <mergeCell ref="T81:U82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35"/>
  <sheetViews>
    <sheetView tabSelected="1" topLeftCell="A4" workbookViewId="0">
      <selection activeCell="M12" sqref="M12"/>
    </sheetView>
  </sheetViews>
  <sheetFormatPr defaultColWidth="9" defaultRowHeight="14.4"/>
  <cols>
    <col min="1" max="1" width="11.7777777777778" style="1" customWidth="1"/>
    <col min="2" max="2" width="15.3333333333333" style="1" customWidth="1"/>
    <col min="3" max="3" width="8.44444444444444" style="1" customWidth="1"/>
    <col min="4" max="4" width="9.87037037037037" style="1" customWidth="1"/>
    <col min="5" max="5" width="10.5" style="1" customWidth="1"/>
    <col min="6" max="6" width="10.5" style="2" customWidth="1"/>
    <col min="7" max="7" width="10.5" style="1" customWidth="1"/>
    <col min="8" max="8" width="11.8796296296296" style="1" customWidth="1"/>
    <col min="9" max="9" width="11.75" style="1" customWidth="1"/>
    <col min="10" max="10" width="10" style="2" customWidth="1"/>
    <col min="11" max="11" width="9.75" style="1" customWidth="1"/>
    <col min="12" max="12" width="9.22222222222222" style="1" customWidth="1"/>
    <col min="13" max="13" width="11" style="1" customWidth="1"/>
    <col min="14" max="14" width="10.8888888888889" style="2" customWidth="1"/>
    <col min="15" max="15" width="10.5555555555556" style="1" customWidth="1"/>
    <col min="16" max="16" width="10.8796296296296" style="1" customWidth="1"/>
    <col min="17" max="17" width="10.4444444444444" style="1" customWidth="1"/>
    <col min="18" max="18" width="11.6666666666667" style="1" customWidth="1"/>
    <col min="19" max="19" width="9.11111111111111" style="1" customWidth="1"/>
    <col min="20" max="20" width="10.6666666666667" style="1" customWidth="1"/>
    <col min="21" max="21" width="9.88888888888889" style="1" customWidth="1"/>
    <col min="22" max="16384" width="9" style="1"/>
  </cols>
  <sheetData>
    <row r="1" s="1" customFormat="1" ht="20.4" spans="1:22">
      <c r="A1" s="3" t="s">
        <v>45</v>
      </c>
      <c r="B1" s="3"/>
      <c r="C1" s="3"/>
      <c r="D1" s="3"/>
      <c r="E1" s="3"/>
      <c r="F1" s="4"/>
      <c r="G1" s="3"/>
      <c r="H1" s="3"/>
      <c r="I1" s="3"/>
      <c r="J1" s="4"/>
      <c r="K1" s="3"/>
      <c r="L1" s="3"/>
      <c r="M1" s="3"/>
      <c r="N1" s="4"/>
      <c r="O1" s="3"/>
      <c r="P1" s="3"/>
      <c r="Q1" s="3"/>
      <c r="R1" s="3"/>
      <c r="S1" s="3"/>
      <c r="T1" s="3"/>
      <c r="U1" s="3"/>
      <c r="V1" s="113"/>
    </row>
    <row r="2" s="1" customFormat="1" ht="15.6" spans="1:22">
      <c r="A2" s="5" t="s">
        <v>46</v>
      </c>
      <c r="B2" s="5"/>
      <c r="C2" s="5"/>
      <c r="D2" s="5"/>
      <c r="E2" s="5"/>
      <c r="F2" s="6"/>
      <c r="G2" s="5"/>
      <c r="H2" s="5"/>
      <c r="I2" s="5"/>
      <c r="J2" s="6"/>
      <c r="K2" s="5"/>
      <c r="L2" s="5"/>
      <c r="M2" s="5"/>
      <c r="N2" s="6"/>
      <c r="O2" s="5"/>
      <c r="P2" s="5"/>
      <c r="Q2" s="5"/>
      <c r="R2" s="5"/>
      <c r="S2" s="5"/>
      <c r="T2" s="5"/>
      <c r="U2" s="5"/>
      <c r="V2" s="113"/>
    </row>
    <row r="3" s="1" customFormat="1" ht="15.6" spans="1:22">
      <c r="A3" s="7" t="s">
        <v>1</v>
      </c>
      <c r="B3" s="7"/>
      <c r="C3" s="7"/>
      <c r="D3" s="7"/>
      <c r="E3" s="7"/>
      <c r="F3" s="8"/>
      <c r="G3" s="7"/>
      <c r="H3" s="7"/>
      <c r="I3" s="7"/>
      <c r="J3" s="8"/>
      <c r="K3" s="7"/>
      <c r="L3" s="7"/>
      <c r="M3" s="7"/>
      <c r="N3" s="8"/>
      <c r="O3" s="7"/>
      <c r="P3" s="7"/>
      <c r="Q3" s="7"/>
      <c r="R3" s="7"/>
      <c r="S3" s="7"/>
      <c r="T3" s="7"/>
      <c r="U3" s="7"/>
      <c r="V3" s="113"/>
    </row>
    <row r="4" s="1" customFormat="1" ht="24" customHeight="1" spans="1:22">
      <c r="A4" s="9" t="s">
        <v>47</v>
      </c>
      <c r="B4" s="9"/>
      <c r="C4" s="9"/>
      <c r="D4" s="9"/>
      <c r="E4" s="9"/>
      <c r="F4" s="10"/>
      <c r="G4" s="9"/>
      <c r="H4" s="9"/>
      <c r="I4" s="9"/>
      <c r="J4" s="10"/>
      <c r="K4" s="9"/>
      <c r="L4" s="9"/>
      <c r="M4" s="9"/>
      <c r="N4" s="10"/>
      <c r="O4" s="9"/>
      <c r="P4" s="9"/>
      <c r="Q4" s="9"/>
      <c r="R4" s="9"/>
      <c r="S4" s="9"/>
      <c r="T4" s="9"/>
      <c r="U4" s="9"/>
      <c r="V4" s="113"/>
    </row>
    <row r="5" s="1" customFormat="1" ht="15.6" customHeight="1" spans="1:22">
      <c r="A5" s="11" t="s">
        <v>2</v>
      </c>
      <c r="B5" s="11" t="s">
        <v>3</v>
      </c>
      <c r="C5" s="12" t="s">
        <v>4</v>
      </c>
      <c r="D5" s="13" t="s">
        <v>48</v>
      </c>
      <c r="E5" s="14" t="s">
        <v>49</v>
      </c>
      <c r="F5" s="15"/>
      <c r="G5" s="16"/>
      <c r="H5" s="17" t="s">
        <v>50</v>
      </c>
      <c r="I5" s="65"/>
      <c r="J5" s="66" t="s">
        <v>51</v>
      </c>
      <c r="K5" s="12" t="s">
        <v>52</v>
      </c>
      <c r="L5" s="67" t="s">
        <v>11</v>
      </c>
      <c r="M5" s="68"/>
      <c r="N5" s="69" t="s">
        <v>53</v>
      </c>
      <c r="O5" s="11" t="s">
        <v>54</v>
      </c>
      <c r="P5" s="12" t="s">
        <v>14</v>
      </c>
      <c r="Q5" s="12" t="s">
        <v>55</v>
      </c>
      <c r="R5" s="12" t="s">
        <v>56</v>
      </c>
      <c r="S5" s="17" t="s">
        <v>57</v>
      </c>
      <c r="T5" s="65"/>
      <c r="U5" s="11" t="s">
        <v>15</v>
      </c>
      <c r="V5" s="113"/>
    </row>
    <row r="6" s="1" customFormat="1" ht="32.4" spans="1:22">
      <c r="A6" s="18"/>
      <c r="B6" s="18"/>
      <c r="C6" s="19"/>
      <c r="D6" s="20"/>
      <c r="E6" s="21" t="s">
        <v>49</v>
      </c>
      <c r="F6" s="22" t="s">
        <v>58</v>
      </c>
      <c r="G6" s="23" t="s">
        <v>59</v>
      </c>
      <c r="H6" s="24" t="s">
        <v>60</v>
      </c>
      <c r="I6" s="24" t="s">
        <v>61</v>
      </c>
      <c r="J6" s="70"/>
      <c r="K6" s="19"/>
      <c r="L6" s="24" t="s">
        <v>62</v>
      </c>
      <c r="M6" s="24" t="s">
        <v>23</v>
      </c>
      <c r="N6" s="26"/>
      <c r="O6" s="18"/>
      <c r="P6" s="19"/>
      <c r="Q6" s="19"/>
      <c r="R6" s="19"/>
      <c r="S6" s="114" t="s">
        <v>63</v>
      </c>
      <c r="T6" s="114" t="s">
        <v>64</v>
      </c>
      <c r="U6" s="18"/>
      <c r="V6" s="115"/>
    </row>
    <row r="7" s="1" customFormat="1" ht="18" customHeight="1" spans="1:22">
      <c r="A7" s="18" t="s">
        <v>65</v>
      </c>
      <c r="B7" s="25">
        <f t="shared" ref="B7:B21" si="0">SUM(H7:N7)+E7+F7</f>
        <v>34592.9492</v>
      </c>
      <c r="C7" s="26">
        <f t="shared" ref="C7:C20" si="1">B7/$B$21*100</f>
        <v>21.9056101467415</v>
      </c>
      <c r="D7" s="26">
        <v>-11.8568578643722</v>
      </c>
      <c r="E7" s="25">
        <v>6318.855</v>
      </c>
      <c r="F7" s="27">
        <v>0</v>
      </c>
      <c r="G7" s="25">
        <v>1908.8749</v>
      </c>
      <c r="H7" s="25">
        <v>1729.0049</v>
      </c>
      <c r="I7" s="25">
        <v>924.745</v>
      </c>
      <c r="J7" s="27">
        <v>2442.7186</v>
      </c>
      <c r="K7" s="25">
        <v>1273.49</v>
      </c>
      <c r="L7" s="25">
        <v>0</v>
      </c>
      <c r="M7" s="25">
        <v>40</v>
      </c>
      <c r="N7" s="27">
        <v>21864.1357</v>
      </c>
      <c r="O7" s="71">
        <v>2344</v>
      </c>
      <c r="P7" s="72">
        <v>2105.99</v>
      </c>
      <c r="Q7" s="72">
        <v>8014.5441</v>
      </c>
      <c r="R7" s="72">
        <v>16572.624943</v>
      </c>
      <c r="S7" s="105">
        <v>4802</v>
      </c>
      <c r="T7" s="40">
        <v>7230.48</v>
      </c>
      <c r="U7" s="40">
        <v>267.992432</v>
      </c>
      <c r="V7" s="116"/>
    </row>
    <row r="8" s="1" customFormat="1" ht="18" customHeight="1" spans="1:22">
      <c r="A8" s="18" t="s">
        <v>66</v>
      </c>
      <c r="B8" s="25">
        <f t="shared" si="0"/>
        <v>26906.16</v>
      </c>
      <c r="C8" s="26">
        <f t="shared" si="1"/>
        <v>17.0380341987682</v>
      </c>
      <c r="D8" s="27">
        <v>9.85208883488725</v>
      </c>
      <c r="E8" s="25">
        <v>4560.24</v>
      </c>
      <c r="F8" s="27">
        <v>0</v>
      </c>
      <c r="G8" s="25">
        <v>2628.23</v>
      </c>
      <c r="H8" s="25">
        <v>0</v>
      </c>
      <c r="I8" s="25">
        <v>0</v>
      </c>
      <c r="J8" s="27">
        <v>512.66</v>
      </c>
      <c r="K8" s="25">
        <v>435.35</v>
      </c>
      <c r="L8" s="57">
        <v>0</v>
      </c>
      <c r="M8" s="57">
        <v>0</v>
      </c>
      <c r="N8" s="73">
        <v>21397.91</v>
      </c>
      <c r="O8" s="74">
        <v>2433</v>
      </c>
      <c r="P8" s="75">
        <v>752.84</v>
      </c>
      <c r="Q8" s="75">
        <v>2097.49</v>
      </c>
      <c r="R8" s="117">
        <v>1550</v>
      </c>
      <c r="S8" s="74">
        <v>13408</v>
      </c>
      <c r="T8" s="117">
        <v>10744.64</v>
      </c>
      <c r="U8" s="56">
        <v>288.63</v>
      </c>
      <c r="V8" s="116"/>
    </row>
    <row r="9" s="1" customFormat="1" ht="18" customHeight="1" spans="1:22">
      <c r="A9" s="18" t="s">
        <v>67</v>
      </c>
      <c r="B9" s="25">
        <f t="shared" si="0"/>
        <v>5923.881293</v>
      </c>
      <c r="C9" s="26">
        <f t="shared" si="1"/>
        <v>3.75123362306539</v>
      </c>
      <c r="D9" s="28">
        <v>11.4797447010826</v>
      </c>
      <c r="E9" s="28">
        <v>841.960324</v>
      </c>
      <c r="F9" s="28">
        <v>40.815452</v>
      </c>
      <c r="G9" s="28">
        <v>438.999605</v>
      </c>
      <c r="H9" s="28">
        <v>146.1805</v>
      </c>
      <c r="I9" s="28">
        <v>0</v>
      </c>
      <c r="J9" s="28">
        <v>65.443</v>
      </c>
      <c r="K9" s="36">
        <v>0</v>
      </c>
      <c r="L9" s="36">
        <v>0</v>
      </c>
      <c r="M9" s="36">
        <v>0</v>
      </c>
      <c r="N9" s="28">
        <v>4829.482017</v>
      </c>
      <c r="O9" s="76">
        <v>873</v>
      </c>
      <c r="P9" s="72">
        <v>260</v>
      </c>
      <c r="Q9" s="72">
        <v>1225.19</v>
      </c>
      <c r="R9" s="118">
        <v>1750.04</v>
      </c>
      <c r="S9" s="119">
        <v>105</v>
      </c>
      <c r="T9" s="118">
        <v>179.11</v>
      </c>
      <c r="U9" s="118">
        <v>74.25</v>
      </c>
      <c r="V9" s="116"/>
    </row>
    <row r="10" s="1" customFormat="1" ht="18" customHeight="1" spans="1:22">
      <c r="A10" s="18" t="s">
        <v>68</v>
      </c>
      <c r="B10" s="25">
        <f t="shared" si="0"/>
        <v>4488.35</v>
      </c>
      <c r="C10" s="26">
        <f t="shared" si="1"/>
        <v>2.84219899071592</v>
      </c>
      <c r="D10" s="26">
        <v>21.3204390471995</v>
      </c>
      <c r="E10" s="25">
        <v>776.3</v>
      </c>
      <c r="F10" s="27">
        <v>0</v>
      </c>
      <c r="G10" s="25">
        <v>123.49</v>
      </c>
      <c r="H10" s="25">
        <v>23.95</v>
      </c>
      <c r="I10" s="25">
        <v>0</v>
      </c>
      <c r="J10" s="27">
        <v>9.31</v>
      </c>
      <c r="K10" s="36">
        <v>0</v>
      </c>
      <c r="L10" s="36">
        <v>0</v>
      </c>
      <c r="M10" s="36">
        <v>0</v>
      </c>
      <c r="N10" s="73">
        <v>3678.79</v>
      </c>
      <c r="O10" s="77">
        <v>293</v>
      </c>
      <c r="P10" s="72">
        <v>162.89</v>
      </c>
      <c r="Q10" s="72">
        <v>1576.64</v>
      </c>
      <c r="R10" s="120">
        <v>775.31</v>
      </c>
      <c r="S10" s="121">
        <v>0</v>
      </c>
      <c r="T10" s="117">
        <v>0</v>
      </c>
      <c r="U10" s="40">
        <v>61.53</v>
      </c>
      <c r="V10" s="113"/>
    </row>
    <row r="11" s="1" customFormat="1" ht="18" customHeight="1" spans="1:22">
      <c r="A11" s="18" t="s">
        <v>69</v>
      </c>
      <c r="B11" s="25">
        <f t="shared" si="0"/>
        <v>15642.6048</v>
      </c>
      <c r="C11" s="26">
        <f t="shared" si="1"/>
        <v>9.90550994791584</v>
      </c>
      <c r="D11" s="29">
        <v>-42.5169233566586</v>
      </c>
      <c r="E11" s="30">
        <v>2734.42</v>
      </c>
      <c r="F11" s="31">
        <v>969.05</v>
      </c>
      <c r="G11" s="30">
        <v>2734.42</v>
      </c>
      <c r="H11" s="32">
        <v>545.3</v>
      </c>
      <c r="I11" s="32">
        <v>596.7</v>
      </c>
      <c r="J11" s="29">
        <v>29.0248</v>
      </c>
      <c r="K11" s="36">
        <v>0</v>
      </c>
      <c r="L11" s="36">
        <v>0</v>
      </c>
      <c r="M11" s="36">
        <v>0</v>
      </c>
      <c r="N11" s="31">
        <v>10768.11</v>
      </c>
      <c r="O11" s="78">
        <v>2538</v>
      </c>
      <c r="P11" s="79">
        <v>317.39</v>
      </c>
      <c r="Q11" s="79" t="s">
        <v>70</v>
      </c>
      <c r="R11" s="122">
        <v>1055.82</v>
      </c>
      <c r="S11" s="123">
        <v>48</v>
      </c>
      <c r="T11" s="122">
        <v>47.61</v>
      </c>
      <c r="U11" s="124">
        <v>171.68</v>
      </c>
      <c r="V11" s="113"/>
    </row>
    <row r="12" s="1" customFormat="1" ht="18" customHeight="1" spans="1:22">
      <c r="A12" s="33" t="s">
        <v>71</v>
      </c>
      <c r="B12" s="25">
        <f t="shared" si="0"/>
        <v>12597.705865</v>
      </c>
      <c r="C12" s="26">
        <f t="shared" si="1"/>
        <v>7.97736069933028</v>
      </c>
      <c r="D12" s="34">
        <v>-3.86351425292163</v>
      </c>
      <c r="E12" s="35">
        <v>596.4</v>
      </c>
      <c r="F12" s="34">
        <v>179.519785</v>
      </c>
      <c r="G12" s="35">
        <v>377.189759</v>
      </c>
      <c r="H12" s="35">
        <v>1097.7669</v>
      </c>
      <c r="I12" s="80">
        <v>7672.80708</v>
      </c>
      <c r="J12" s="34">
        <v>24.8593</v>
      </c>
      <c r="K12" s="36">
        <v>0</v>
      </c>
      <c r="L12" s="36">
        <v>0</v>
      </c>
      <c r="M12" s="36">
        <v>0</v>
      </c>
      <c r="N12" s="34">
        <v>3026.3528</v>
      </c>
      <c r="O12" s="64">
        <v>519</v>
      </c>
      <c r="P12" s="44">
        <v>60.372872</v>
      </c>
      <c r="Q12" s="44">
        <v>2552.978488</v>
      </c>
      <c r="R12" s="44">
        <v>10189.269896</v>
      </c>
      <c r="S12" s="42">
        <v>62</v>
      </c>
      <c r="T12" s="44">
        <v>154.53</v>
      </c>
      <c r="U12" s="125">
        <v>42.2</v>
      </c>
      <c r="V12" s="113"/>
    </row>
    <row r="13" s="1" customFormat="1" ht="18" customHeight="1" spans="1:22">
      <c r="A13" s="33" t="s">
        <v>72</v>
      </c>
      <c r="B13" s="25">
        <f t="shared" si="0"/>
        <v>4698.22</v>
      </c>
      <c r="C13" s="26">
        <f t="shared" si="1"/>
        <v>2.97509689354916</v>
      </c>
      <c r="D13" s="27">
        <v>-38.7878716023029</v>
      </c>
      <c r="E13" s="25">
        <v>343.98</v>
      </c>
      <c r="F13" s="27">
        <v>0</v>
      </c>
      <c r="G13" s="25">
        <v>214.94</v>
      </c>
      <c r="H13" s="25">
        <v>611.44</v>
      </c>
      <c r="I13" s="80">
        <v>1562.3</v>
      </c>
      <c r="J13" s="27">
        <v>14.48</v>
      </c>
      <c r="K13" s="36">
        <v>0</v>
      </c>
      <c r="L13" s="36">
        <v>0</v>
      </c>
      <c r="M13" s="36">
        <v>0</v>
      </c>
      <c r="N13" s="27">
        <v>2166.02</v>
      </c>
      <c r="O13" s="81">
        <v>311</v>
      </c>
      <c r="P13" s="44">
        <v>71.59</v>
      </c>
      <c r="Q13" s="44">
        <v>675.6</v>
      </c>
      <c r="R13" s="82">
        <v>20510.11</v>
      </c>
      <c r="S13" s="105">
        <v>56</v>
      </c>
      <c r="T13" s="40">
        <v>164.06</v>
      </c>
      <c r="U13" s="40">
        <v>37.93</v>
      </c>
      <c r="V13" s="113"/>
    </row>
    <row r="14" s="1" customFormat="1" ht="18" customHeight="1" spans="1:22">
      <c r="A14" s="33" t="s">
        <v>73</v>
      </c>
      <c r="B14" s="25">
        <f t="shared" si="0"/>
        <v>647</v>
      </c>
      <c r="C14" s="26">
        <f t="shared" si="1"/>
        <v>0.409705737518955</v>
      </c>
      <c r="D14" s="27">
        <v>-89.4384590270976</v>
      </c>
      <c r="E14" s="36">
        <v>0</v>
      </c>
      <c r="F14" s="27">
        <v>0</v>
      </c>
      <c r="G14" s="36">
        <v>0</v>
      </c>
      <c r="H14" s="25">
        <v>29</v>
      </c>
      <c r="I14" s="80">
        <v>0</v>
      </c>
      <c r="J14" s="27">
        <v>0</v>
      </c>
      <c r="K14" s="36">
        <v>0</v>
      </c>
      <c r="L14" s="36">
        <v>0</v>
      </c>
      <c r="M14" s="36">
        <v>0</v>
      </c>
      <c r="N14" s="27">
        <v>618</v>
      </c>
      <c r="O14" s="81">
        <v>7</v>
      </c>
      <c r="P14" s="82">
        <v>3.94</v>
      </c>
      <c r="Q14" s="82">
        <v>243</v>
      </c>
      <c r="R14" s="82">
        <v>979.42</v>
      </c>
      <c r="S14" s="105">
        <v>22</v>
      </c>
      <c r="T14" s="105">
        <v>49.06</v>
      </c>
      <c r="U14" s="40">
        <v>1.18</v>
      </c>
      <c r="V14" s="113"/>
    </row>
    <row r="15" s="1" customFormat="1" ht="18" customHeight="1" spans="1:22">
      <c r="A15" s="37" t="s">
        <v>74</v>
      </c>
      <c r="B15" s="25">
        <f t="shared" si="0"/>
        <v>1828.5</v>
      </c>
      <c r="C15" s="26">
        <f t="shared" si="1"/>
        <v>1.15787780688317</v>
      </c>
      <c r="D15" s="38">
        <v>8.12424975312074</v>
      </c>
      <c r="E15" s="39">
        <v>431.09</v>
      </c>
      <c r="F15" s="38">
        <v>0</v>
      </c>
      <c r="G15" s="39">
        <v>422.39</v>
      </c>
      <c r="H15" s="39">
        <v>19.83</v>
      </c>
      <c r="I15" s="83">
        <v>911.1</v>
      </c>
      <c r="J15" s="38">
        <v>0</v>
      </c>
      <c r="K15" s="36">
        <v>0</v>
      </c>
      <c r="L15" s="36">
        <v>0</v>
      </c>
      <c r="M15" s="36">
        <v>0</v>
      </c>
      <c r="N15" s="38">
        <v>466.48</v>
      </c>
      <c r="O15" s="84">
        <v>610</v>
      </c>
      <c r="P15" s="39">
        <v>71.2</v>
      </c>
      <c r="Q15" s="84">
        <v>5374.9</v>
      </c>
      <c r="R15" s="39">
        <v>891.97</v>
      </c>
      <c r="S15" s="84">
        <v>35</v>
      </c>
      <c r="T15" s="39">
        <v>101.25</v>
      </c>
      <c r="U15" s="39">
        <v>24.44</v>
      </c>
      <c r="V15" s="126"/>
    </row>
    <row r="16" s="1" customFormat="1" ht="18" customHeight="1" spans="1:22">
      <c r="A16" s="33" t="s">
        <v>75</v>
      </c>
      <c r="B16" s="25">
        <f t="shared" si="0"/>
        <v>7761.54</v>
      </c>
      <c r="C16" s="26">
        <f t="shared" si="1"/>
        <v>4.91491108189006</v>
      </c>
      <c r="D16" s="40">
        <v>-33.3737360904495</v>
      </c>
      <c r="E16" s="41">
        <v>114.38</v>
      </c>
      <c r="F16" s="41">
        <v>3.71</v>
      </c>
      <c r="G16" s="41">
        <v>37.21</v>
      </c>
      <c r="H16" s="42">
        <v>659.9</v>
      </c>
      <c r="I16" s="44">
        <v>6339.3</v>
      </c>
      <c r="J16" s="44">
        <v>0</v>
      </c>
      <c r="K16" s="36">
        <v>0</v>
      </c>
      <c r="L16" s="36">
        <v>0</v>
      </c>
      <c r="M16" s="36">
        <v>0</v>
      </c>
      <c r="N16" s="40">
        <v>644.25</v>
      </c>
      <c r="O16" s="74">
        <v>307</v>
      </c>
      <c r="P16" s="40">
        <v>27.49</v>
      </c>
      <c r="Q16" s="40">
        <v>144.16</v>
      </c>
      <c r="R16" s="40">
        <v>7691.3</v>
      </c>
      <c r="S16" s="74">
        <v>12</v>
      </c>
      <c r="T16" s="74">
        <v>129.3</v>
      </c>
      <c r="U16" s="40">
        <v>79.7</v>
      </c>
      <c r="V16" s="113"/>
    </row>
    <row r="17" s="1" customFormat="1" ht="18" customHeight="1" spans="1:22">
      <c r="A17" s="33" t="s">
        <v>76</v>
      </c>
      <c r="B17" s="25">
        <f t="shared" si="0"/>
        <v>40228.37</v>
      </c>
      <c r="C17" s="26">
        <f t="shared" si="1"/>
        <v>25.474179289081</v>
      </c>
      <c r="D17" s="40">
        <v>118.908341545676</v>
      </c>
      <c r="E17" s="43">
        <v>1048.9</v>
      </c>
      <c r="F17" s="40">
        <v>0</v>
      </c>
      <c r="G17" s="43">
        <v>801.83</v>
      </c>
      <c r="H17" s="43">
        <v>1416</v>
      </c>
      <c r="I17" s="43">
        <v>35419.3</v>
      </c>
      <c r="J17" s="40">
        <v>48.8</v>
      </c>
      <c r="K17" s="36">
        <v>0</v>
      </c>
      <c r="L17" s="36">
        <v>0</v>
      </c>
      <c r="M17" s="36">
        <v>0</v>
      </c>
      <c r="N17" s="40">
        <v>2295.37</v>
      </c>
      <c r="O17" s="74">
        <v>1597</v>
      </c>
      <c r="P17" s="43">
        <v>39.99</v>
      </c>
      <c r="Q17" s="43">
        <v>2493.07</v>
      </c>
      <c r="R17" s="43">
        <v>3124.1</v>
      </c>
      <c r="S17" s="108">
        <v>34</v>
      </c>
      <c r="T17" s="43">
        <v>227.77</v>
      </c>
      <c r="U17" s="43">
        <v>125.3</v>
      </c>
      <c r="V17" s="113"/>
    </row>
    <row r="18" s="1" customFormat="1" ht="18" customHeight="1" spans="1:22">
      <c r="A18" s="33" t="s">
        <v>77</v>
      </c>
      <c r="B18" s="25">
        <f t="shared" si="0"/>
        <v>2099.7314</v>
      </c>
      <c r="C18" s="26">
        <f t="shared" si="1"/>
        <v>1.32963215120357</v>
      </c>
      <c r="D18" s="40">
        <v>-37.822442685372</v>
      </c>
      <c r="E18" s="41">
        <v>0</v>
      </c>
      <c r="F18" s="41">
        <v>2084.7314</v>
      </c>
      <c r="G18" s="41">
        <v>0</v>
      </c>
      <c r="H18" s="44">
        <v>0</v>
      </c>
      <c r="I18" s="44">
        <v>0</v>
      </c>
      <c r="J18" s="44">
        <v>0</v>
      </c>
      <c r="K18" s="36">
        <v>0</v>
      </c>
      <c r="L18" s="36">
        <v>0</v>
      </c>
      <c r="M18" s="36">
        <v>15</v>
      </c>
      <c r="N18" s="40">
        <v>0</v>
      </c>
      <c r="O18" s="74">
        <v>0</v>
      </c>
      <c r="P18" s="74">
        <v>0</v>
      </c>
      <c r="Q18" s="74">
        <v>0</v>
      </c>
      <c r="R18" s="74">
        <v>0.344</v>
      </c>
      <c r="S18" s="74">
        <v>0.09</v>
      </c>
      <c r="T18" s="74"/>
      <c r="U18" s="40"/>
      <c r="V18" s="113"/>
    </row>
    <row r="19" s="1" customFormat="1" ht="18" customHeight="1" spans="1:22">
      <c r="A19" s="33" t="s">
        <v>78</v>
      </c>
      <c r="B19" s="25">
        <f t="shared" si="0"/>
        <v>119.855507</v>
      </c>
      <c r="C19" s="26">
        <f t="shared" si="1"/>
        <v>0.0758972007591086</v>
      </c>
      <c r="D19" s="40">
        <v>27.4808501847093</v>
      </c>
      <c r="E19" s="41">
        <v>61.42</v>
      </c>
      <c r="F19" s="41">
        <v>0</v>
      </c>
      <c r="G19" s="41">
        <v>58.02</v>
      </c>
      <c r="H19" s="44">
        <v>1.86</v>
      </c>
      <c r="I19" s="44">
        <v>15</v>
      </c>
      <c r="J19" s="44">
        <v>1.185507</v>
      </c>
      <c r="K19" s="36">
        <v>0</v>
      </c>
      <c r="L19" s="36">
        <v>0</v>
      </c>
      <c r="M19" s="36">
        <v>0</v>
      </c>
      <c r="N19" s="40">
        <v>40.39</v>
      </c>
      <c r="O19" s="74">
        <v>110</v>
      </c>
      <c r="P19" s="40">
        <v>0</v>
      </c>
      <c r="Q19" s="40">
        <v>0</v>
      </c>
      <c r="R19" s="40">
        <v>0.141225</v>
      </c>
      <c r="S19" s="74">
        <v>0</v>
      </c>
      <c r="T19" s="74">
        <v>0</v>
      </c>
      <c r="U19" s="40">
        <v>5.12</v>
      </c>
      <c r="V19" s="113"/>
    </row>
    <row r="20" s="1" customFormat="1" ht="18" customHeight="1" spans="1:22">
      <c r="A20" s="33" t="s">
        <v>79</v>
      </c>
      <c r="B20" s="25">
        <f t="shared" si="0"/>
        <v>383.35</v>
      </c>
      <c r="C20" s="26">
        <f t="shared" si="1"/>
        <v>0.242752232577885</v>
      </c>
      <c r="D20" s="40" t="s">
        <v>36</v>
      </c>
      <c r="E20" s="41">
        <v>315.41</v>
      </c>
      <c r="F20" s="41">
        <v>53.99</v>
      </c>
      <c r="G20" s="41">
        <v>180.41</v>
      </c>
      <c r="H20" s="44">
        <v>0</v>
      </c>
      <c r="I20" s="44">
        <v>0</v>
      </c>
      <c r="J20" s="44">
        <v>13.95</v>
      </c>
      <c r="K20" s="36">
        <v>0</v>
      </c>
      <c r="L20" s="36">
        <v>0</v>
      </c>
      <c r="M20" s="36">
        <v>0</v>
      </c>
      <c r="N20" s="40">
        <v>0</v>
      </c>
      <c r="O20" s="74">
        <v>293</v>
      </c>
      <c r="P20" s="40">
        <v>0</v>
      </c>
      <c r="Q20" s="40">
        <v>0</v>
      </c>
      <c r="R20" s="40">
        <v>2575</v>
      </c>
      <c r="S20" s="74">
        <v>0</v>
      </c>
      <c r="T20" s="74">
        <v>0</v>
      </c>
      <c r="U20" s="40">
        <v>0.28</v>
      </c>
      <c r="V20" s="113"/>
    </row>
    <row r="21" s="1" customFormat="1" ht="18" customHeight="1" spans="1:22">
      <c r="A21" s="33" t="s">
        <v>34</v>
      </c>
      <c r="B21" s="25">
        <f t="shared" si="0"/>
        <v>157918.218065</v>
      </c>
      <c r="C21" s="26"/>
      <c r="D21" s="27">
        <v>-1.92</v>
      </c>
      <c r="E21" s="45">
        <f t="shared" ref="E21:U21" si="2">SUM(E7:E20)</f>
        <v>18143.355324</v>
      </c>
      <c r="F21" s="45">
        <f t="shared" si="2"/>
        <v>3331.816637</v>
      </c>
      <c r="G21" s="45">
        <f t="shared" si="2"/>
        <v>9926.004264</v>
      </c>
      <c r="H21" s="45">
        <f t="shared" si="2"/>
        <v>6280.2323</v>
      </c>
      <c r="I21" s="45">
        <f t="shared" si="2"/>
        <v>53441.25208</v>
      </c>
      <c r="J21" s="45">
        <f t="shared" si="2"/>
        <v>3162.431207</v>
      </c>
      <c r="K21" s="45">
        <f t="shared" si="2"/>
        <v>1708.84</v>
      </c>
      <c r="L21" s="85">
        <f t="shared" si="2"/>
        <v>0</v>
      </c>
      <c r="M21" s="45">
        <f t="shared" si="2"/>
        <v>55</v>
      </c>
      <c r="N21" s="45">
        <f t="shared" si="2"/>
        <v>71795.290517</v>
      </c>
      <c r="O21" s="86">
        <f t="shared" si="2"/>
        <v>12235</v>
      </c>
      <c r="P21" s="87">
        <f t="shared" si="2"/>
        <v>3873.692872</v>
      </c>
      <c r="Q21" s="87">
        <f t="shared" si="2"/>
        <v>24397.572588</v>
      </c>
      <c r="R21" s="87">
        <f t="shared" si="2"/>
        <v>67665.450064</v>
      </c>
      <c r="S21" s="87">
        <f t="shared" si="2"/>
        <v>18584.09</v>
      </c>
      <c r="T21" s="87">
        <f t="shared" si="2"/>
        <v>19027.81</v>
      </c>
      <c r="U21" s="87">
        <f t="shared" si="2"/>
        <v>1180.232432</v>
      </c>
      <c r="V21" s="127"/>
    </row>
    <row r="22" s="1" customFormat="1" ht="30" customHeight="1" spans="1:22">
      <c r="A22" s="46" t="s">
        <v>35</v>
      </c>
      <c r="B22" s="46"/>
      <c r="C22" s="46"/>
      <c r="D22" s="46"/>
      <c r="E22" s="46"/>
      <c r="F22" s="47"/>
      <c r="G22" s="46"/>
      <c r="H22" s="46"/>
      <c r="I22" s="46"/>
      <c r="J22" s="47"/>
      <c r="K22" s="46"/>
      <c r="L22" s="46"/>
      <c r="M22" s="46"/>
      <c r="N22" s="47"/>
      <c r="O22" s="46"/>
      <c r="P22" s="46"/>
      <c r="Q22" s="46"/>
      <c r="R22" s="46"/>
      <c r="S22" s="46"/>
      <c r="T22" s="46"/>
      <c r="U22" s="46"/>
      <c r="V22" s="127"/>
    </row>
    <row r="23" s="1" customFormat="1" ht="14.45" customHeight="1" spans="1:22">
      <c r="A23" s="11" t="s">
        <v>2</v>
      </c>
      <c r="B23" s="11" t="s">
        <v>3</v>
      </c>
      <c r="C23" s="12" t="s">
        <v>4</v>
      </c>
      <c r="D23" s="13" t="s">
        <v>48</v>
      </c>
      <c r="E23" s="14" t="s">
        <v>49</v>
      </c>
      <c r="F23" s="15"/>
      <c r="G23" s="16"/>
      <c r="H23" s="17" t="s">
        <v>50</v>
      </c>
      <c r="I23" s="65"/>
      <c r="J23" s="66" t="s">
        <v>51</v>
      </c>
      <c r="K23" s="12" t="s">
        <v>52</v>
      </c>
      <c r="L23" s="67" t="s">
        <v>11</v>
      </c>
      <c r="M23" s="68"/>
      <c r="N23" s="69" t="s">
        <v>53</v>
      </c>
      <c r="O23" s="11" t="s">
        <v>54</v>
      </c>
      <c r="P23" s="12" t="s">
        <v>80</v>
      </c>
      <c r="Q23" s="12" t="s">
        <v>55</v>
      </c>
      <c r="R23" s="12" t="s">
        <v>56</v>
      </c>
      <c r="S23" s="17" t="s">
        <v>57</v>
      </c>
      <c r="T23" s="65"/>
      <c r="U23" s="11" t="s">
        <v>15</v>
      </c>
      <c r="V23" s="127"/>
    </row>
    <row r="24" s="1" customFormat="1" ht="32.4" spans="1:22">
      <c r="A24" s="18"/>
      <c r="B24" s="18"/>
      <c r="C24" s="19"/>
      <c r="D24" s="20"/>
      <c r="E24" s="21" t="s">
        <v>49</v>
      </c>
      <c r="F24" s="22" t="s">
        <v>58</v>
      </c>
      <c r="G24" s="23" t="s">
        <v>59</v>
      </c>
      <c r="H24" s="24" t="s">
        <v>60</v>
      </c>
      <c r="I24" s="24" t="s">
        <v>61</v>
      </c>
      <c r="J24" s="70"/>
      <c r="K24" s="19"/>
      <c r="L24" s="24" t="s">
        <v>62</v>
      </c>
      <c r="M24" s="24" t="s">
        <v>23</v>
      </c>
      <c r="N24" s="26"/>
      <c r="O24" s="18"/>
      <c r="P24" s="19"/>
      <c r="Q24" s="19"/>
      <c r="R24" s="19"/>
      <c r="S24" s="114" t="s">
        <v>63</v>
      </c>
      <c r="T24" s="114" t="s">
        <v>64</v>
      </c>
      <c r="U24" s="18"/>
      <c r="V24" s="127"/>
    </row>
    <row r="25" s="1" customFormat="1" spans="1:22">
      <c r="A25" s="33" t="s">
        <v>65</v>
      </c>
      <c r="B25" s="25">
        <f t="shared" ref="B25:B30" si="3">SUM(H25:N25)+E25+F25</f>
        <v>4903.3701</v>
      </c>
      <c r="C25" s="27">
        <f t="shared" ref="C25:C31" si="4">B25/$B$32*100</f>
        <v>36.0163146949994</v>
      </c>
      <c r="D25" s="25">
        <v>2.92566619483432</v>
      </c>
      <c r="E25" s="25">
        <v>782.2399</v>
      </c>
      <c r="F25" s="27">
        <v>0</v>
      </c>
      <c r="G25" s="25">
        <v>235.3231</v>
      </c>
      <c r="H25" s="25">
        <v>202.7442</v>
      </c>
      <c r="I25" s="25">
        <v>208.6</v>
      </c>
      <c r="J25" s="27">
        <v>446.3553</v>
      </c>
      <c r="K25" s="27">
        <v>157.488</v>
      </c>
      <c r="L25" s="57">
        <v>0</v>
      </c>
      <c r="M25" s="57">
        <v>0</v>
      </c>
      <c r="N25" s="40">
        <v>3105.9427</v>
      </c>
      <c r="O25" s="57">
        <v>291</v>
      </c>
      <c r="P25" s="43">
        <v>598.66</v>
      </c>
      <c r="Q25" s="43">
        <v>1128.289202</v>
      </c>
      <c r="R25" s="56">
        <v>1863.806368</v>
      </c>
      <c r="S25" s="108">
        <v>1526</v>
      </c>
      <c r="T25" s="43">
        <v>2034.72</v>
      </c>
      <c r="U25" s="128">
        <v>33.732788</v>
      </c>
      <c r="V25" s="127"/>
    </row>
    <row r="26" s="1" customFormat="1" spans="1:22">
      <c r="A26" s="33" t="s">
        <v>66</v>
      </c>
      <c r="B26" s="25">
        <f t="shared" si="3"/>
        <v>1147.2</v>
      </c>
      <c r="C26" s="27">
        <f t="shared" si="4"/>
        <v>8.42643230583457</v>
      </c>
      <c r="D26" s="48">
        <v>19.2540385454999</v>
      </c>
      <c r="E26" s="48">
        <v>198.88</v>
      </c>
      <c r="F26" s="49">
        <v>0</v>
      </c>
      <c r="G26" s="48">
        <v>156.08</v>
      </c>
      <c r="H26" s="48">
        <v>0</v>
      </c>
      <c r="I26" s="59">
        <v>0</v>
      </c>
      <c r="J26" s="49">
        <v>12.96</v>
      </c>
      <c r="K26" s="88">
        <v>0.52</v>
      </c>
      <c r="L26" s="59">
        <v>0</v>
      </c>
      <c r="M26" s="59">
        <v>0</v>
      </c>
      <c r="N26" s="49">
        <v>934.84</v>
      </c>
      <c r="O26" s="59">
        <v>108</v>
      </c>
      <c r="P26" s="48">
        <v>46.6</v>
      </c>
      <c r="Q26" s="48">
        <v>457.61</v>
      </c>
      <c r="R26" s="129">
        <v>191.62</v>
      </c>
      <c r="S26" s="57">
        <v>0</v>
      </c>
      <c r="T26" s="57">
        <v>0</v>
      </c>
      <c r="U26" s="57">
        <v>0</v>
      </c>
      <c r="V26" s="127"/>
    </row>
    <row r="27" s="1" customFormat="1" spans="1:22">
      <c r="A27" s="33" t="s">
        <v>67</v>
      </c>
      <c r="B27" s="25">
        <f t="shared" si="3"/>
        <v>376.198179</v>
      </c>
      <c r="C27" s="27">
        <f t="shared" si="4"/>
        <v>2.76325705101267</v>
      </c>
      <c r="D27" s="50">
        <v>24.6449173154893</v>
      </c>
      <c r="E27" s="50">
        <v>42.468554</v>
      </c>
      <c r="F27" s="50">
        <v>1.4912</v>
      </c>
      <c r="G27" s="50">
        <v>20.346256</v>
      </c>
      <c r="H27" s="51">
        <v>0</v>
      </c>
      <c r="I27" s="89">
        <v>0</v>
      </c>
      <c r="J27" s="90">
        <v>0.2118</v>
      </c>
      <c r="K27" s="91">
        <v>0</v>
      </c>
      <c r="L27" s="91">
        <v>0</v>
      </c>
      <c r="M27" s="91">
        <v>0</v>
      </c>
      <c r="N27" s="90">
        <v>332.026625</v>
      </c>
      <c r="O27" s="92">
        <v>51</v>
      </c>
      <c r="P27" s="93">
        <v>0</v>
      </c>
      <c r="Q27" s="93">
        <v>0</v>
      </c>
      <c r="R27" s="91">
        <v>0</v>
      </c>
      <c r="S27" s="91">
        <v>0</v>
      </c>
      <c r="T27" s="91">
        <v>0</v>
      </c>
      <c r="U27" s="91">
        <v>0</v>
      </c>
      <c r="V27" s="127"/>
    </row>
    <row r="28" s="1" customFormat="1" spans="1:22">
      <c r="A28" s="33" t="s">
        <v>68</v>
      </c>
      <c r="B28" s="25">
        <f t="shared" si="3"/>
        <v>238.9</v>
      </c>
      <c r="C28" s="27">
        <f t="shared" si="4"/>
        <v>1.75477220873769</v>
      </c>
      <c r="D28" s="50">
        <v>1221.54696132597</v>
      </c>
      <c r="E28" s="50">
        <v>58.9</v>
      </c>
      <c r="F28" s="50">
        <v>0</v>
      </c>
      <c r="G28" s="50">
        <v>2.85</v>
      </c>
      <c r="H28" s="51">
        <v>0</v>
      </c>
      <c r="I28" s="89">
        <v>0</v>
      </c>
      <c r="J28" s="90">
        <v>0</v>
      </c>
      <c r="K28" s="91">
        <v>0</v>
      </c>
      <c r="L28" s="91">
        <v>0</v>
      </c>
      <c r="M28" s="91">
        <v>0</v>
      </c>
      <c r="N28" s="90">
        <v>180</v>
      </c>
      <c r="O28" s="92">
        <v>38</v>
      </c>
      <c r="P28" s="93">
        <v>0</v>
      </c>
      <c r="Q28" s="93">
        <v>0</v>
      </c>
      <c r="R28" s="91">
        <v>0</v>
      </c>
      <c r="S28" s="91">
        <v>0</v>
      </c>
      <c r="T28" s="91">
        <v>0</v>
      </c>
      <c r="U28" s="91">
        <v>0</v>
      </c>
      <c r="V28" s="127"/>
    </row>
    <row r="29" s="1" customFormat="1" spans="1:22">
      <c r="A29" s="33" t="s">
        <v>69</v>
      </c>
      <c r="B29" s="25">
        <f t="shared" si="3"/>
        <v>2314.12</v>
      </c>
      <c r="C29" s="27">
        <f t="shared" si="4"/>
        <v>16.9977122799668</v>
      </c>
      <c r="D29" s="52">
        <v>-27.7593203203317</v>
      </c>
      <c r="E29" s="30">
        <v>575.82</v>
      </c>
      <c r="F29" s="31">
        <v>74.3</v>
      </c>
      <c r="G29" s="30">
        <v>575.82</v>
      </c>
      <c r="H29" s="52">
        <v>5</v>
      </c>
      <c r="I29" s="52">
        <v>0</v>
      </c>
      <c r="J29" s="94">
        <v>1.59</v>
      </c>
      <c r="K29" s="95">
        <v>0</v>
      </c>
      <c r="L29" s="96">
        <v>0</v>
      </c>
      <c r="M29" s="96">
        <v>0</v>
      </c>
      <c r="N29" s="31">
        <v>1657.41</v>
      </c>
      <c r="O29" s="97">
        <v>357</v>
      </c>
      <c r="P29" s="98">
        <v>134.49</v>
      </c>
      <c r="Q29" s="98" t="s">
        <v>81</v>
      </c>
      <c r="R29" s="130">
        <v>87.77</v>
      </c>
      <c r="S29" s="130">
        <v>4</v>
      </c>
      <c r="T29" s="130">
        <v>3.51</v>
      </c>
      <c r="U29" s="95">
        <v>0</v>
      </c>
      <c r="V29" s="127"/>
    </row>
    <row r="30" s="1" customFormat="1" spans="1:22">
      <c r="A30" s="33" t="s">
        <v>71</v>
      </c>
      <c r="B30" s="25">
        <f t="shared" si="3"/>
        <v>4512.14441</v>
      </c>
      <c r="C30" s="27">
        <f t="shared" si="4"/>
        <v>33.1426773230604</v>
      </c>
      <c r="D30" s="53">
        <v>893.426774548657</v>
      </c>
      <c r="E30" s="53">
        <v>106.3729</v>
      </c>
      <c r="F30" s="54">
        <v>23.40801</v>
      </c>
      <c r="G30" s="53">
        <v>67.196321</v>
      </c>
      <c r="H30" s="52">
        <v>647.3</v>
      </c>
      <c r="I30" s="52">
        <v>3488.352</v>
      </c>
      <c r="J30" s="54">
        <v>1.9666</v>
      </c>
      <c r="K30" s="64">
        <v>0</v>
      </c>
      <c r="L30" s="64">
        <v>0</v>
      </c>
      <c r="M30" s="64">
        <v>0</v>
      </c>
      <c r="N30" s="54">
        <v>244.7449</v>
      </c>
      <c r="O30" s="99">
        <v>96</v>
      </c>
      <c r="P30" s="53">
        <v>1.281764</v>
      </c>
      <c r="Q30" s="53">
        <v>63.05941</v>
      </c>
      <c r="R30" s="53">
        <v>649.762485</v>
      </c>
      <c r="S30" s="99">
        <v>7</v>
      </c>
      <c r="T30" s="53">
        <v>34.5</v>
      </c>
      <c r="U30" s="53">
        <v>0</v>
      </c>
      <c r="V30" s="127"/>
    </row>
    <row r="31" s="1" customFormat="1" spans="1:22">
      <c r="A31" s="33" t="s">
        <v>72</v>
      </c>
      <c r="B31" s="25">
        <v>122.37</v>
      </c>
      <c r="C31" s="27">
        <f t="shared" si="4"/>
        <v>0.898834136388577</v>
      </c>
      <c r="D31" s="53">
        <v>-20.458696632836</v>
      </c>
      <c r="E31" s="53">
        <v>122.37</v>
      </c>
      <c r="F31" s="54">
        <v>0</v>
      </c>
      <c r="G31" s="53">
        <v>79.72</v>
      </c>
      <c r="H31" s="52">
        <v>0</v>
      </c>
      <c r="I31" s="52">
        <v>0</v>
      </c>
      <c r="J31" s="54">
        <v>0</v>
      </c>
      <c r="K31" s="64">
        <v>0</v>
      </c>
      <c r="L31" s="64">
        <v>0</v>
      </c>
      <c r="M31" s="64">
        <v>0</v>
      </c>
      <c r="N31" s="54">
        <v>0</v>
      </c>
      <c r="O31" s="99">
        <v>102</v>
      </c>
      <c r="P31" s="53">
        <v>0</v>
      </c>
      <c r="Q31" s="53">
        <v>0</v>
      </c>
      <c r="R31" s="53">
        <v>0</v>
      </c>
      <c r="S31" s="99">
        <v>0</v>
      </c>
      <c r="T31" s="53">
        <v>0</v>
      </c>
      <c r="U31" s="53">
        <v>0</v>
      </c>
      <c r="V31" s="127"/>
    </row>
    <row r="32" s="1" customFormat="1" ht="19.15" customHeight="1" spans="1:22">
      <c r="A32" s="33" t="s">
        <v>34</v>
      </c>
      <c r="B32" s="25">
        <f t="shared" ref="B32:B45" si="5">SUM(H32:N32)+E32+F32</f>
        <v>13614.302689</v>
      </c>
      <c r="C32" s="33"/>
      <c r="D32" s="27">
        <v>41.31</v>
      </c>
      <c r="E32" s="45">
        <f t="shared" ref="E32:U32" si="6">SUM(E25:E31)</f>
        <v>1887.051354</v>
      </c>
      <c r="F32" s="15">
        <f t="shared" si="6"/>
        <v>99.19921</v>
      </c>
      <c r="G32" s="45">
        <f t="shared" si="6"/>
        <v>1137.335677</v>
      </c>
      <c r="H32" s="45">
        <f t="shared" si="6"/>
        <v>855.0442</v>
      </c>
      <c r="I32" s="45">
        <f t="shared" si="6"/>
        <v>3696.952</v>
      </c>
      <c r="J32" s="15">
        <f t="shared" si="6"/>
        <v>463.0837</v>
      </c>
      <c r="K32" s="45">
        <f t="shared" si="6"/>
        <v>158.008</v>
      </c>
      <c r="L32" s="45">
        <f t="shared" si="6"/>
        <v>0</v>
      </c>
      <c r="M32" s="45">
        <f t="shared" si="6"/>
        <v>0</v>
      </c>
      <c r="N32" s="15">
        <f t="shared" si="6"/>
        <v>6454.964225</v>
      </c>
      <c r="O32" s="85">
        <f t="shared" si="6"/>
        <v>1043</v>
      </c>
      <c r="P32" s="45">
        <f t="shared" si="6"/>
        <v>781.031764</v>
      </c>
      <c r="Q32" s="45">
        <f t="shared" si="6"/>
        <v>1648.958612</v>
      </c>
      <c r="R32" s="45">
        <f t="shared" si="6"/>
        <v>2792.958853</v>
      </c>
      <c r="S32" s="85">
        <f t="shared" si="6"/>
        <v>1537</v>
      </c>
      <c r="T32" s="45">
        <f t="shared" si="6"/>
        <v>2072.73</v>
      </c>
      <c r="U32" s="45">
        <f t="shared" si="6"/>
        <v>33.732788</v>
      </c>
      <c r="V32" s="127"/>
    </row>
    <row r="33" s="1" customFormat="1" ht="25.15" customHeight="1" spans="1:22">
      <c r="A33" s="46" t="s">
        <v>37</v>
      </c>
      <c r="B33" s="46"/>
      <c r="C33" s="46"/>
      <c r="D33" s="46"/>
      <c r="E33" s="46"/>
      <c r="F33" s="47"/>
      <c r="G33" s="46"/>
      <c r="H33" s="46"/>
      <c r="I33" s="46"/>
      <c r="J33" s="47"/>
      <c r="K33" s="46"/>
      <c r="L33" s="46"/>
      <c r="M33" s="46"/>
      <c r="N33" s="47"/>
      <c r="O33" s="46"/>
      <c r="P33" s="46"/>
      <c r="Q33" s="46"/>
      <c r="R33" s="46"/>
      <c r="S33" s="46"/>
      <c r="T33" s="46"/>
      <c r="U33" s="46"/>
      <c r="V33" s="127"/>
    </row>
    <row r="34" s="1" customFormat="1" ht="14.45" customHeight="1" spans="1:22">
      <c r="A34" s="11" t="s">
        <v>2</v>
      </c>
      <c r="B34" s="11" t="s">
        <v>3</v>
      </c>
      <c r="C34" s="12" t="s">
        <v>4</v>
      </c>
      <c r="D34" s="13" t="s">
        <v>48</v>
      </c>
      <c r="E34" s="14" t="s">
        <v>49</v>
      </c>
      <c r="F34" s="15"/>
      <c r="G34" s="16"/>
      <c r="H34" s="17" t="s">
        <v>50</v>
      </c>
      <c r="I34" s="65"/>
      <c r="J34" s="66" t="s">
        <v>51</v>
      </c>
      <c r="K34" s="12" t="s">
        <v>52</v>
      </c>
      <c r="L34" s="67" t="s">
        <v>11</v>
      </c>
      <c r="M34" s="68"/>
      <c r="N34" s="69" t="s">
        <v>53</v>
      </c>
      <c r="O34" s="11" t="s">
        <v>54</v>
      </c>
      <c r="P34" s="12" t="s">
        <v>80</v>
      </c>
      <c r="Q34" s="12" t="s">
        <v>55</v>
      </c>
      <c r="R34" s="12" t="s">
        <v>56</v>
      </c>
      <c r="S34" s="17" t="s">
        <v>57</v>
      </c>
      <c r="T34" s="65"/>
      <c r="U34" s="11" t="s">
        <v>15</v>
      </c>
      <c r="V34" s="127"/>
    </row>
    <row r="35" s="1" customFormat="1" ht="32.4" spans="1:22">
      <c r="A35" s="18"/>
      <c r="B35" s="18"/>
      <c r="C35" s="19"/>
      <c r="D35" s="20"/>
      <c r="E35" s="21" t="s">
        <v>49</v>
      </c>
      <c r="F35" s="22" t="s">
        <v>58</v>
      </c>
      <c r="G35" s="23" t="s">
        <v>59</v>
      </c>
      <c r="H35" s="24" t="s">
        <v>60</v>
      </c>
      <c r="I35" s="24" t="s">
        <v>61</v>
      </c>
      <c r="J35" s="70"/>
      <c r="K35" s="19"/>
      <c r="L35" s="24" t="s">
        <v>62</v>
      </c>
      <c r="M35" s="24" t="s">
        <v>23</v>
      </c>
      <c r="N35" s="26"/>
      <c r="O35" s="18"/>
      <c r="P35" s="19"/>
      <c r="Q35" s="19"/>
      <c r="R35" s="19"/>
      <c r="S35" s="114" t="s">
        <v>63</v>
      </c>
      <c r="T35" s="114" t="s">
        <v>64</v>
      </c>
      <c r="U35" s="18"/>
      <c r="V35" s="127"/>
    </row>
    <row r="36" s="1" customFormat="1" spans="1:22">
      <c r="A36" s="33" t="s">
        <v>65</v>
      </c>
      <c r="B36" s="25">
        <f t="shared" si="5"/>
        <v>7365.3771</v>
      </c>
      <c r="C36" s="27">
        <f>B36/B45*100</f>
        <v>20.2527664040655</v>
      </c>
      <c r="D36" s="25">
        <v>-23.896575951764</v>
      </c>
      <c r="E36" s="25">
        <v>1201.2208</v>
      </c>
      <c r="F36" s="27">
        <v>0</v>
      </c>
      <c r="G36" s="25">
        <v>443.1036</v>
      </c>
      <c r="H36" s="25">
        <v>302.4035</v>
      </c>
      <c r="I36" s="25">
        <v>197.278</v>
      </c>
      <c r="J36" s="27">
        <v>602.0965</v>
      </c>
      <c r="K36" s="27">
        <v>388.701</v>
      </c>
      <c r="L36" s="57">
        <v>0</v>
      </c>
      <c r="M36" s="57">
        <v>0</v>
      </c>
      <c r="N36" s="40">
        <v>4673.6773</v>
      </c>
      <c r="O36" s="57">
        <v>402</v>
      </c>
      <c r="P36" s="43">
        <v>560.88</v>
      </c>
      <c r="Q36" s="43">
        <v>2166.149386</v>
      </c>
      <c r="R36" s="56">
        <v>4435.054075</v>
      </c>
      <c r="S36" s="131">
        <v>658</v>
      </c>
      <c r="T36" s="132">
        <v>1730.68</v>
      </c>
      <c r="U36" s="128">
        <v>53.222521</v>
      </c>
      <c r="V36" s="127"/>
    </row>
    <row r="37" s="1" customFormat="1" spans="1:21">
      <c r="A37" s="33" t="s">
        <v>66</v>
      </c>
      <c r="B37" s="25">
        <f t="shared" si="5"/>
        <v>4028.86</v>
      </c>
      <c r="C37" s="27">
        <f>B37/B45*100</f>
        <v>11.0782597206983</v>
      </c>
      <c r="D37" s="48">
        <v>10.7413800686076</v>
      </c>
      <c r="E37" s="48">
        <v>597.79</v>
      </c>
      <c r="F37" s="49">
        <v>0</v>
      </c>
      <c r="G37" s="48">
        <v>380.37</v>
      </c>
      <c r="H37" s="48">
        <v>0</v>
      </c>
      <c r="I37" s="59">
        <v>0</v>
      </c>
      <c r="J37" s="49">
        <v>47.17</v>
      </c>
      <c r="K37" s="88">
        <v>0</v>
      </c>
      <c r="L37" s="59">
        <v>0</v>
      </c>
      <c r="M37" s="59">
        <v>0</v>
      </c>
      <c r="N37" s="49">
        <v>3383.9</v>
      </c>
      <c r="O37" s="59">
        <v>474</v>
      </c>
      <c r="P37" s="48">
        <v>102.6</v>
      </c>
      <c r="Q37" s="48">
        <v>107.97</v>
      </c>
      <c r="R37" s="129">
        <v>185.68</v>
      </c>
      <c r="S37" s="57">
        <v>0</v>
      </c>
      <c r="T37" s="57">
        <v>0</v>
      </c>
      <c r="U37" s="57">
        <v>0</v>
      </c>
    </row>
    <row r="38" s="1" customFormat="1" spans="1:21">
      <c r="A38" s="33" t="s">
        <v>67</v>
      </c>
      <c r="B38" s="25">
        <f t="shared" si="5"/>
        <v>1648.980603</v>
      </c>
      <c r="C38" s="27">
        <f>B38/B45*100</f>
        <v>4.53424427615446</v>
      </c>
      <c r="D38" s="50">
        <v>3.13749985379825</v>
      </c>
      <c r="E38" s="55">
        <v>212.171959</v>
      </c>
      <c r="F38" s="55">
        <v>10.047102</v>
      </c>
      <c r="G38" s="55">
        <v>110.806592</v>
      </c>
      <c r="H38" s="51">
        <v>30</v>
      </c>
      <c r="I38" s="90">
        <v>0</v>
      </c>
      <c r="J38" s="90">
        <v>2.0915</v>
      </c>
      <c r="K38" s="91">
        <v>0</v>
      </c>
      <c r="L38" s="100">
        <v>0</v>
      </c>
      <c r="M38" s="91">
        <v>0</v>
      </c>
      <c r="N38" s="101">
        <v>1394.670042</v>
      </c>
      <c r="O38" s="102">
        <v>203</v>
      </c>
      <c r="P38" s="103">
        <v>0</v>
      </c>
      <c r="Q38" s="103">
        <v>0</v>
      </c>
      <c r="R38" s="91">
        <v>0</v>
      </c>
      <c r="S38" s="91">
        <v>0</v>
      </c>
      <c r="T38" s="91">
        <v>0</v>
      </c>
      <c r="U38" s="91">
        <v>0</v>
      </c>
    </row>
    <row r="39" s="1" customFormat="1" spans="1:21">
      <c r="A39" s="33" t="s">
        <v>68</v>
      </c>
      <c r="B39" s="25">
        <f t="shared" si="5"/>
        <v>1336.56</v>
      </c>
      <c r="C39" s="27">
        <f>B39/B45*100</f>
        <v>3.67517332751609</v>
      </c>
      <c r="D39" s="56">
        <v>21.6403647681975</v>
      </c>
      <c r="E39" s="25">
        <v>421.2</v>
      </c>
      <c r="F39" s="27">
        <v>0</v>
      </c>
      <c r="G39" s="25">
        <v>73.31</v>
      </c>
      <c r="H39" s="57">
        <v>0</v>
      </c>
      <c r="I39" s="57">
        <v>0</v>
      </c>
      <c r="J39" s="40">
        <v>0</v>
      </c>
      <c r="K39" s="57">
        <v>0</v>
      </c>
      <c r="L39" s="57">
        <v>0</v>
      </c>
      <c r="M39" s="57">
        <v>0</v>
      </c>
      <c r="N39" s="40">
        <v>915.36</v>
      </c>
      <c r="O39" s="57">
        <v>103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</row>
    <row r="40" s="1" customFormat="1" spans="1:21">
      <c r="A40" s="33" t="s">
        <v>69</v>
      </c>
      <c r="B40" s="25">
        <f t="shared" si="5"/>
        <v>2019.67</v>
      </c>
      <c r="C40" s="27">
        <f>B40/B45*100</f>
        <v>5.55353842280513</v>
      </c>
      <c r="D40" s="52">
        <v>-33.3470634855751</v>
      </c>
      <c r="E40" s="30">
        <v>322.64</v>
      </c>
      <c r="F40" s="31">
        <v>25.9</v>
      </c>
      <c r="G40" s="30">
        <v>322.64</v>
      </c>
      <c r="H40" s="52">
        <v>24</v>
      </c>
      <c r="I40" s="52">
        <v>0</v>
      </c>
      <c r="J40" s="94">
        <v>0.61</v>
      </c>
      <c r="K40" s="95">
        <v>0</v>
      </c>
      <c r="L40" s="96">
        <v>0</v>
      </c>
      <c r="M40" s="96">
        <v>0</v>
      </c>
      <c r="N40" s="31">
        <v>1646.52</v>
      </c>
      <c r="O40" s="97">
        <v>383</v>
      </c>
      <c r="P40" s="98">
        <v>9</v>
      </c>
      <c r="Q40" s="98" t="s">
        <v>82</v>
      </c>
      <c r="R40" s="130">
        <v>313.19</v>
      </c>
      <c r="S40" s="130">
        <v>0</v>
      </c>
      <c r="T40" s="130">
        <v>0</v>
      </c>
      <c r="U40" s="95">
        <v>0</v>
      </c>
    </row>
    <row r="41" s="1" customFormat="1" spans="1:21">
      <c r="A41" s="33" t="s">
        <v>71</v>
      </c>
      <c r="B41" s="25">
        <f t="shared" si="5"/>
        <v>3378.426665</v>
      </c>
      <c r="C41" s="27">
        <f>B41/B45*100</f>
        <v>9.28974648962796</v>
      </c>
      <c r="D41" s="53">
        <v>-20.5122836303747</v>
      </c>
      <c r="E41" s="53">
        <v>188.5237</v>
      </c>
      <c r="F41" s="54">
        <v>74.640865</v>
      </c>
      <c r="G41" s="53">
        <v>132.525297</v>
      </c>
      <c r="H41" s="58">
        <v>196.202</v>
      </c>
      <c r="I41" s="60">
        <v>1903.1431</v>
      </c>
      <c r="J41" s="54">
        <v>5.677</v>
      </c>
      <c r="K41" s="64">
        <v>0</v>
      </c>
      <c r="L41" s="64">
        <v>0</v>
      </c>
      <c r="M41" s="96">
        <v>0</v>
      </c>
      <c r="N41" s="104">
        <v>1010.24</v>
      </c>
      <c r="O41" s="99">
        <v>242</v>
      </c>
      <c r="P41" s="53">
        <v>26.263796</v>
      </c>
      <c r="Q41" s="53">
        <v>935.364752</v>
      </c>
      <c r="R41" s="53">
        <v>2578.089038</v>
      </c>
      <c r="S41" s="99">
        <v>23</v>
      </c>
      <c r="T41" s="53">
        <v>28.11</v>
      </c>
      <c r="U41" s="99">
        <v>0</v>
      </c>
    </row>
    <row r="42" s="1" customFormat="1" spans="1:21">
      <c r="A42" s="33" t="s">
        <v>72</v>
      </c>
      <c r="B42" s="25">
        <f t="shared" si="5"/>
        <v>97.93</v>
      </c>
      <c r="C42" s="27">
        <f>B42/B45*100</f>
        <v>0.269280633838848</v>
      </c>
      <c r="D42" s="40">
        <v>-6.84875216517438</v>
      </c>
      <c r="E42" s="43">
        <v>97.93</v>
      </c>
      <c r="F42" s="40">
        <v>0</v>
      </c>
      <c r="G42" s="43">
        <v>74.28</v>
      </c>
      <c r="H42" s="36">
        <v>0</v>
      </c>
      <c r="I42" s="36">
        <v>0</v>
      </c>
      <c r="J42" s="27">
        <v>0</v>
      </c>
      <c r="K42" s="36">
        <v>0</v>
      </c>
      <c r="L42" s="36">
        <v>0</v>
      </c>
      <c r="M42" s="36">
        <v>0</v>
      </c>
      <c r="N42" s="27">
        <v>0</v>
      </c>
      <c r="O42" s="105">
        <v>83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</row>
    <row r="43" s="1" customFormat="1" ht="18" customHeight="1" spans="1:21">
      <c r="A43" s="33" t="s">
        <v>74</v>
      </c>
      <c r="B43" s="25">
        <f t="shared" si="5"/>
        <v>162.51</v>
      </c>
      <c r="C43" s="27">
        <f>B43/B45*100</f>
        <v>0.446857916932005</v>
      </c>
      <c r="D43" s="59" t="s">
        <v>36</v>
      </c>
      <c r="E43" s="48">
        <v>162.51</v>
      </c>
      <c r="F43" s="49">
        <v>0</v>
      </c>
      <c r="G43" s="48">
        <v>159.38</v>
      </c>
      <c r="H43" s="59">
        <v>0</v>
      </c>
      <c r="I43" s="59">
        <v>0</v>
      </c>
      <c r="J43" s="49">
        <v>0</v>
      </c>
      <c r="K43" s="59">
        <v>0</v>
      </c>
      <c r="L43" s="59">
        <v>0</v>
      </c>
      <c r="M43" s="59">
        <v>0</v>
      </c>
      <c r="N43" s="49">
        <v>0</v>
      </c>
      <c r="O43" s="59">
        <v>189</v>
      </c>
      <c r="P43" s="59">
        <v>0</v>
      </c>
      <c r="Q43" s="59">
        <v>0</v>
      </c>
      <c r="R43" s="59">
        <v>0</v>
      </c>
      <c r="S43" s="59">
        <v>1</v>
      </c>
      <c r="T43" s="48">
        <v>1.3</v>
      </c>
      <c r="U43" s="59">
        <v>0</v>
      </c>
    </row>
    <row r="44" s="1" customFormat="1" ht="15" customHeight="1" spans="1:21">
      <c r="A44" s="33" t="s">
        <v>76</v>
      </c>
      <c r="B44" s="25">
        <f t="shared" si="5"/>
        <v>16328.95</v>
      </c>
      <c r="C44" s="27">
        <f>B44/B45*100</f>
        <v>44.9001328083617</v>
      </c>
      <c r="D44" s="56">
        <v>398.441697191697</v>
      </c>
      <c r="E44" s="56">
        <v>208.3</v>
      </c>
      <c r="F44" s="40">
        <v>0</v>
      </c>
      <c r="G44" s="56">
        <v>172.53</v>
      </c>
      <c r="H44" s="40">
        <v>509.4</v>
      </c>
      <c r="I44" s="40">
        <v>14974.7</v>
      </c>
      <c r="J44" s="40">
        <v>0</v>
      </c>
      <c r="K44" s="57">
        <v>0</v>
      </c>
      <c r="L44" s="57">
        <v>0</v>
      </c>
      <c r="M44" s="57">
        <v>0</v>
      </c>
      <c r="N44" s="40">
        <v>636.55</v>
      </c>
      <c r="O44" s="57">
        <v>286</v>
      </c>
      <c r="P44" s="56">
        <v>0</v>
      </c>
      <c r="Q44" s="56">
        <v>0</v>
      </c>
      <c r="R44" s="43">
        <v>0</v>
      </c>
      <c r="S44" s="57">
        <v>0</v>
      </c>
      <c r="T44" s="57">
        <v>0</v>
      </c>
      <c r="U44" s="57">
        <v>0</v>
      </c>
    </row>
    <row r="45" s="1" customFormat="1" ht="18" customHeight="1" spans="1:21">
      <c r="A45" s="33" t="s">
        <v>34</v>
      </c>
      <c r="B45" s="25">
        <f t="shared" si="5"/>
        <v>36367.264368</v>
      </c>
      <c r="C45" s="25"/>
      <c r="D45" s="25">
        <v>37.15</v>
      </c>
      <c r="E45" s="25">
        <f t="shared" ref="E45:U45" si="7">SUM(E36:E44)</f>
        <v>3412.286459</v>
      </c>
      <c r="F45" s="27">
        <f t="shared" si="7"/>
        <v>110.587967</v>
      </c>
      <c r="G45" s="25">
        <f t="shared" si="7"/>
        <v>1868.945489</v>
      </c>
      <c r="H45" s="25">
        <f t="shared" si="7"/>
        <v>1062.0055</v>
      </c>
      <c r="I45" s="25">
        <f t="shared" si="7"/>
        <v>17075.1211</v>
      </c>
      <c r="J45" s="27">
        <f t="shared" si="7"/>
        <v>657.645</v>
      </c>
      <c r="K45" s="25">
        <f t="shared" si="7"/>
        <v>388.701</v>
      </c>
      <c r="L45" s="25">
        <f t="shared" si="7"/>
        <v>0</v>
      </c>
      <c r="M45" s="25">
        <f t="shared" si="7"/>
        <v>0</v>
      </c>
      <c r="N45" s="27">
        <f t="shared" si="7"/>
        <v>13660.917342</v>
      </c>
      <c r="O45" s="36">
        <f t="shared" si="7"/>
        <v>2365</v>
      </c>
      <c r="P45" s="25">
        <f t="shared" si="7"/>
        <v>698.743796</v>
      </c>
      <c r="Q45" s="25">
        <f t="shared" si="7"/>
        <v>3209.484138</v>
      </c>
      <c r="R45" s="25">
        <f t="shared" si="7"/>
        <v>7512.013113</v>
      </c>
      <c r="S45" s="36">
        <f t="shared" si="7"/>
        <v>682</v>
      </c>
      <c r="T45" s="25">
        <f t="shared" si="7"/>
        <v>1760.09</v>
      </c>
      <c r="U45" s="25">
        <f t="shared" si="7"/>
        <v>53.222521</v>
      </c>
    </row>
    <row r="46" s="1" customFormat="1" ht="31.9" customHeight="1" spans="1:21">
      <c r="A46" s="46" t="s">
        <v>38</v>
      </c>
      <c r="B46" s="46"/>
      <c r="C46" s="46"/>
      <c r="D46" s="46"/>
      <c r="E46" s="46"/>
      <c r="F46" s="47"/>
      <c r="G46" s="46"/>
      <c r="H46" s="46"/>
      <c r="I46" s="46"/>
      <c r="J46" s="47"/>
      <c r="K46" s="46"/>
      <c r="L46" s="46"/>
      <c r="M46" s="46"/>
      <c r="N46" s="47"/>
      <c r="O46" s="46"/>
      <c r="P46" s="46"/>
      <c r="Q46" s="46"/>
      <c r="R46" s="46"/>
      <c r="S46" s="46"/>
      <c r="T46" s="46"/>
      <c r="U46" s="46"/>
    </row>
    <row r="47" s="1" customFormat="1" ht="14.45" customHeight="1" spans="1:21">
      <c r="A47" s="11" t="s">
        <v>2</v>
      </c>
      <c r="B47" s="11" t="s">
        <v>3</v>
      </c>
      <c r="C47" s="12" t="s">
        <v>4</v>
      </c>
      <c r="D47" s="13" t="s">
        <v>48</v>
      </c>
      <c r="E47" s="14" t="s">
        <v>49</v>
      </c>
      <c r="F47" s="15"/>
      <c r="G47" s="16"/>
      <c r="H47" s="17" t="s">
        <v>50</v>
      </c>
      <c r="I47" s="65"/>
      <c r="J47" s="66" t="s">
        <v>51</v>
      </c>
      <c r="K47" s="12" t="s">
        <v>52</v>
      </c>
      <c r="L47" s="67" t="s">
        <v>11</v>
      </c>
      <c r="M47" s="68"/>
      <c r="N47" s="69" t="s">
        <v>53</v>
      </c>
      <c r="O47" s="11" t="s">
        <v>54</v>
      </c>
      <c r="P47" s="12" t="s">
        <v>80</v>
      </c>
      <c r="Q47" s="12" t="s">
        <v>55</v>
      </c>
      <c r="R47" s="12" t="s">
        <v>56</v>
      </c>
      <c r="S47" s="17" t="s">
        <v>57</v>
      </c>
      <c r="T47" s="65"/>
      <c r="U47" s="11" t="s">
        <v>15</v>
      </c>
    </row>
    <row r="48" s="1" customFormat="1" ht="32.4" spans="1:21">
      <c r="A48" s="18"/>
      <c r="B48" s="18"/>
      <c r="C48" s="19"/>
      <c r="D48" s="20"/>
      <c r="E48" s="21" t="s">
        <v>49</v>
      </c>
      <c r="F48" s="22" t="s">
        <v>58</v>
      </c>
      <c r="G48" s="23" t="s">
        <v>59</v>
      </c>
      <c r="H48" s="24" t="s">
        <v>60</v>
      </c>
      <c r="I48" s="24" t="s">
        <v>61</v>
      </c>
      <c r="J48" s="70"/>
      <c r="K48" s="19"/>
      <c r="L48" s="24" t="s">
        <v>62</v>
      </c>
      <c r="M48" s="24" t="s">
        <v>23</v>
      </c>
      <c r="N48" s="26"/>
      <c r="O48" s="18"/>
      <c r="P48" s="19"/>
      <c r="Q48" s="19"/>
      <c r="R48" s="19"/>
      <c r="S48" s="114" t="s">
        <v>63</v>
      </c>
      <c r="T48" s="114" t="s">
        <v>64</v>
      </c>
      <c r="U48" s="18"/>
    </row>
    <row r="49" s="1" customFormat="1" spans="1:21">
      <c r="A49" s="33" t="s">
        <v>65</v>
      </c>
      <c r="B49" s="25">
        <f t="shared" ref="B49:B56" si="8">SUM(H49:N49)+E49+F49</f>
        <v>5798.1107</v>
      </c>
      <c r="C49" s="27">
        <f>B49/B56*100</f>
        <v>38.3800373218587</v>
      </c>
      <c r="D49" s="25">
        <v>-10.3227758678398</v>
      </c>
      <c r="E49" s="25">
        <v>1027.363</v>
      </c>
      <c r="F49" s="27">
        <v>0</v>
      </c>
      <c r="G49" s="25">
        <v>304.3053</v>
      </c>
      <c r="H49" s="25">
        <v>346.6555</v>
      </c>
      <c r="I49" s="25">
        <v>85.067</v>
      </c>
      <c r="J49" s="27">
        <v>614.2163</v>
      </c>
      <c r="K49" s="106">
        <v>317.055</v>
      </c>
      <c r="L49" s="57">
        <v>0</v>
      </c>
      <c r="M49" s="57">
        <v>0</v>
      </c>
      <c r="N49" s="107">
        <v>3407.7539</v>
      </c>
      <c r="O49" s="108">
        <v>411</v>
      </c>
      <c r="P49" s="107">
        <v>244.62</v>
      </c>
      <c r="Q49" s="107">
        <v>1222.54656</v>
      </c>
      <c r="R49" s="133">
        <v>3076.088503</v>
      </c>
      <c r="S49" s="131">
        <v>333</v>
      </c>
      <c r="T49" s="43">
        <v>566.93</v>
      </c>
      <c r="U49" s="128">
        <v>41.034106</v>
      </c>
    </row>
    <row r="50" s="1" customFormat="1" spans="1:21">
      <c r="A50" s="33" t="s">
        <v>66</v>
      </c>
      <c r="B50" s="25">
        <f t="shared" si="8"/>
        <v>1142.09</v>
      </c>
      <c r="C50" s="27">
        <f>B50/B56*100</f>
        <v>7.55995514623783</v>
      </c>
      <c r="D50" s="48">
        <v>33.9883619981698</v>
      </c>
      <c r="E50" s="48">
        <v>188.84</v>
      </c>
      <c r="F50" s="49">
        <v>0</v>
      </c>
      <c r="G50" s="48">
        <v>133.6</v>
      </c>
      <c r="H50" s="48">
        <v>0</v>
      </c>
      <c r="I50" s="59">
        <v>0</v>
      </c>
      <c r="J50" s="49">
        <v>38.51</v>
      </c>
      <c r="K50" s="88">
        <v>55.33</v>
      </c>
      <c r="L50" s="59">
        <v>0</v>
      </c>
      <c r="M50" s="59">
        <v>0</v>
      </c>
      <c r="N50" s="49">
        <v>859.41</v>
      </c>
      <c r="O50" s="59">
        <v>160</v>
      </c>
      <c r="P50" s="48">
        <v>63.8</v>
      </c>
      <c r="Q50" s="48">
        <v>66.72</v>
      </c>
      <c r="R50" s="129">
        <v>73.8</v>
      </c>
      <c r="S50" s="57">
        <v>0</v>
      </c>
      <c r="T50" s="57">
        <v>0</v>
      </c>
      <c r="U50" s="57">
        <v>0</v>
      </c>
    </row>
    <row r="51" s="1" customFormat="1" spans="1:21">
      <c r="A51" s="33" t="s">
        <v>67</v>
      </c>
      <c r="B51" s="25">
        <f t="shared" si="8"/>
        <v>1656.938623</v>
      </c>
      <c r="C51" s="27">
        <f>B51/B56*100</f>
        <v>10.9679461950889</v>
      </c>
      <c r="D51" s="50">
        <v>15.1353781939846</v>
      </c>
      <c r="E51" s="55">
        <v>291.426778</v>
      </c>
      <c r="F51" s="55">
        <v>14.86925</v>
      </c>
      <c r="G51" s="55">
        <v>188.709015</v>
      </c>
      <c r="H51" s="51">
        <v>10</v>
      </c>
      <c r="I51" s="90">
        <v>0</v>
      </c>
      <c r="J51" s="90">
        <v>4.4334</v>
      </c>
      <c r="K51" s="91">
        <v>0</v>
      </c>
      <c r="L51" s="100">
        <v>0</v>
      </c>
      <c r="M51" s="91">
        <v>0</v>
      </c>
      <c r="N51" s="101">
        <v>1336.209195</v>
      </c>
      <c r="O51" s="102">
        <v>269</v>
      </c>
      <c r="P51" s="109">
        <v>0</v>
      </c>
      <c r="Q51" s="109">
        <v>0</v>
      </c>
      <c r="R51" s="91">
        <v>0</v>
      </c>
      <c r="S51" s="91">
        <v>0</v>
      </c>
      <c r="T51" s="91">
        <v>0</v>
      </c>
      <c r="U51" s="91">
        <v>0</v>
      </c>
    </row>
    <row r="52" s="1" customFormat="1" spans="1:21">
      <c r="A52" s="33" t="s">
        <v>69</v>
      </c>
      <c r="B52" s="25">
        <f t="shared" si="8"/>
        <v>3965.2642</v>
      </c>
      <c r="C52" s="27">
        <f>B52/B56*100</f>
        <v>26.2476858172146</v>
      </c>
      <c r="D52" s="52">
        <v>-44.0768454314432</v>
      </c>
      <c r="E52" s="30">
        <v>817.44</v>
      </c>
      <c r="F52" s="31">
        <v>85.2</v>
      </c>
      <c r="G52" s="30">
        <v>817.44</v>
      </c>
      <c r="H52" s="52">
        <v>10</v>
      </c>
      <c r="I52" s="52">
        <v>361.2</v>
      </c>
      <c r="J52" s="94">
        <v>16.1642</v>
      </c>
      <c r="K52" s="95">
        <v>0</v>
      </c>
      <c r="L52" s="96">
        <v>0</v>
      </c>
      <c r="M52" s="96">
        <v>0</v>
      </c>
      <c r="N52" s="31">
        <v>2675.26</v>
      </c>
      <c r="O52" s="97">
        <v>993</v>
      </c>
      <c r="P52" s="98">
        <v>41</v>
      </c>
      <c r="Q52" s="98" t="s">
        <v>83</v>
      </c>
      <c r="R52" s="130">
        <v>389.75</v>
      </c>
      <c r="S52" s="130">
        <v>1</v>
      </c>
      <c r="T52" s="130">
        <v>1</v>
      </c>
      <c r="U52" s="95">
        <v>0</v>
      </c>
    </row>
    <row r="53" s="1" customFormat="1" spans="1:21">
      <c r="A53" s="33" t="s">
        <v>71</v>
      </c>
      <c r="B53" s="25">
        <f t="shared" si="8"/>
        <v>2092.63669</v>
      </c>
      <c r="C53" s="27">
        <f>B53/B56*100</f>
        <v>13.8520077347421</v>
      </c>
      <c r="D53" s="53">
        <v>1.34815430065866</v>
      </c>
      <c r="E53" s="53">
        <v>119.9676</v>
      </c>
      <c r="F53" s="54">
        <v>8.34617</v>
      </c>
      <c r="G53" s="53">
        <v>59.228367</v>
      </c>
      <c r="H53" s="60">
        <v>112.8837</v>
      </c>
      <c r="I53" s="58">
        <v>1599.20782</v>
      </c>
      <c r="J53" s="54">
        <v>2.1549</v>
      </c>
      <c r="K53" s="64">
        <v>0</v>
      </c>
      <c r="L53" s="64">
        <v>0</v>
      </c>
      <c r="M53" s="64">
        <v>0</v>
      </c>
      <c r="N53" s="54">
        <v>250.0765</v>
      </c>
      <c r="O53" s="99">
        <v>78</v>
      </c>
      <c r="P53" s="53">
        <v>0.486911</v>
      </c>
      <c r="Q53" s="53">
        <v>312.85999</v>
      </c>
      <c r="R53" s="53">
        <v>2109.782648</v>
      </c>
      <c r="S53" s="99">
        <v>3</v>
      </c>
      <c r="T53" s="53">
        <v>4.1</v>
      </c>
      <c r="U53" s="99">
        <v>0</v>
      </c>
    </row>
    <row r="54" s="1" customFormat="1" spans="1:21">
      <c r="A54" s="33" t="s">
        <v>72</v>
      </c>
      <c r="B54" s="25">
        <f t="shared" si="8"/>
        <v>14.48</v>
      </c>
      <c r="C54" s="27">
        <f>B54/B56*100</f>
        <v>0.0958489703241634</v>
      </c>
      <c r="D54" s="40">
        <v>-78.1250047209503</v>
      </c>
      <c r="E54" s="43">
        <v>14.48</v>
      </c>
      <c r="F54" s="40">
        <v>0</v>
      </c>
      <c r="G54" s="43">
        <v>10.14</v>
      </c>
      <c r="H54" s="36">
        <v>0</v>
      </c>
      <c r="I54" s="36">
        <v>0</v>
      </c>
      <c r="J54" s="27">
        <v>0</v>
      </c>
      <c r="K54" s="36">
        <v>0</v>
      </c>
      <c r="L54" s="36">
        <v>0</v>
      </c>
      <c r="M54" s="36">
        <v>0</v>
      </c>
      <c r="N54" s="27">
        <v>0</v>
      </c>
      <c r="O54" s="105">
        <v>25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</row>
    <row r="55" s="1" customFormat="1" spans="1:21">
      <c r="A55" s="33" t="s">
        <v>74</v>
      </c>
      <c r="B55" s="25">
        <f t="shared" si="8"/>
        <v>437.58</v>
      </c>
      <c r="C55" s="27">
        <f>B55/B56*100</f>
        <v>2.89651881453366</v>
      </c>
      <c r="D55" s="25">
        <v>169.114391143911</v>
      </c>
      <c r="E55" s="61">
        <v>213.9</v>
      </c>
      <c r="F55" s="27">
        <v>0</v>
      </c>
      <c r="G55" s="61">
        <v>210</v>
      </c>
      <c r="H55" s="36">
        <v>0</v>
      </c>
      <c r="I55" s="110">
        <v>0</v>
      </c>
      <c r="J55" s="27">
        <v>0</v>
      </c>
      <c r="K55" s="36">
        <v>0</v>
      </c>
      <c r="L55" s="36">
        <v>0</v>
      </c>
      <c r="M55" s="36">
        <v>0</v>
      </c>
      <c r="N55" s="27">
        <v>223.68</v>
      </c>
      <c r="O55" s="36">
        <v>237</v>
      </c>
      <c r="P55" s="25">
        <v>17</v>
      </c>
      <c r="Q55" s="25">
        <v>325</v>
      </c>
      <c r="R55" s="36">
        <v>5.57</v>
      </c>
      <c r="S55" s="36">
        <v>11</v>
      </c>
      <c r="T55" s="36">
        <v>48.55</v>
      </c>
      <c r="U55" s="36">
        <v>0</v>
      </c>
    </row>
    <row r="56" s="1" customFormat="1" spans="1:21">
      <c r="A56" s="33" t="s">
        <v>34</v>
      </c>
      <c r="B56" s="25">
        <f t="shared" si="8"/>
        <v>15107.100213</v>
      </c>
      <c r="C56" s="33"/>
      <c r="D56" s="27">
        <v>-15.14</v>
      </c>
      <c r="E56" s="45">
        <f t="shared" ref="E56:U56" si="9">SUM(E49:E55)</f>
        <v>2673.417378</v>
      </c>
      <c r="F56" s="15">
        <f t="shared" si="9"/>
        <v>108.41542</v>
      </c>
      <c r="G56" s="45">
        <f t="shared" si="9"/>
        <v>1723.422682</v>
      </c>
      <c r="H56" s="45">
        <f t="shared" si="9"/>
        <v>479.5392</v>
      </c>
      <c r="I56" s="45">
        <f t="shared" si="9"/>
        <v>2045.47482</v>
      </c>
      <c r="J56" s="15">
        <f t="shared" si="9"/>
        <v>675.4788</v>
      </c>
      <c r="K56" s="45">
        <f t="shared" si="9"/>
        <v>372.385</v>
      </c>
      <c r="L56" s="45">
        <f t="shared" si="9"/>
        <v>0</v>
      </c>
      <c r="M56" s="45">
        <f t="shared" si="9"/>
        <v>0</v>
      </c>
      <c r="N56" s="15">
        <f t="shared" si="9"/>
        <v>8752.389595</v>
      </c>
      <c r="O56" s="85">
        <f t="shared" si="9"/>
        <v>2173</v>
      </c>
      <c r="P56" s="45">
        <f t="shared" si="9"/>
        <v>366.906911</v>
      </c>
      <c r="Q56" s="45">
        <f t="shared" si="9"/>
        <v>1927.12655</v>
      </c>
      <c r="R56" s="45">
        <f t="shared" si="9"/>
        <v>5654.991151</v>
      </c>
      <c r="S56" s="45">
        <f t="shared" si="9"/>
        <v>348</v>
      </c>
      <c r="T56" s="45">
        <f t="shared" si="9"/>
        <v>620.58</v>
      </c>
      <c r="U56" s="45">
        <f t="shared" si="9"/>
        <v>41.034106</v>
      </c>
    </row>
    <row r="57" s="1" customFormat="1" ht="17.4" spans="1:21">
      <c r="A57" s="46" t="s">
        <v>39</v>
      </c>
      <c r="B57" s="46"/>
      <c r="C57" s="46"/>
      <c r="D57" s="46"/>
      <c r="E57" s="46"/>
      <c r="F57" s="47"/>
      <c r="G57" s="46"/>
      <c r="H57" s="46"/>
      <c r="I57" s="46"/>
      <c r="J57" s="47"/>
      <c r="K57" s="46"/>
      <c r="L57" s="46"/>
      <c r="M57" s="46"/>
      <c r="N57" s="47"/>
      <c r="O57" s="46"/>
      <c r="P57" s="46"/>
      <c r="Q57" s="46"/>
      <c r="R57" s="46"/>
      <c r="S57" s="46"/>
      <c r="T57" s="46"/>
      <c r="U57" s="46"/>
    </row>
    <row r="58" s="1" customFormat="1" ht="14.45" customHeight="1" spans="1:21">
      <c r="A58" s="11" t="s">
        <v>2</v>
      </c>
      <c r="B58" s="11" t="s">
        <v>3</v>
      </c>
      <c r="C58" s="12" t="s">
        <v>4</v>
      </c>
      <c r="D58" s="13" t="s">
        <v>48</v>
      </c>
      <c r="E58" s="14" t="s">
        <v>49</v>
      </c>
      <c r="F58" s="15"/>
      <c r="G58" s="16"/>
      <c r="H58" s="17" t="s">
        <v>50</v>
      </c>
      <c r="I58" s="65"/>
      <c r="J58" s="66" t="s">
        <v>51</v>
      </c>
      <c r="K58" s="12" t="s">
        <v>52</v>
      </c>
      <c r="L58" s="67" t="s">
        <v>11</v>
      </c>
      <c r="M58" s="68"/>
      <c r="N58" s="69" t="s">
        <v>53</v>
      </c>
      <c r="O58" s="11" t="s">
        <v>54</v>
      </c>
      <c r="P58" s="12" t="s">
        <v>80</v>
      </c>
      <c r="Q58" s="12" t="s">
        <v>55</v>
      </c>
      <c r="R58" s="12" t="s">
        <v>56</v>
      </c>
      <c r="S58" s="17" t="s">
        <v>57</v>
      </c>
      <c r="T58" s="65"/>
      <c r="U58" s="11" t="s">
        <v>15</v>
      </c>
    </row>
    <row r="59" s="1" customFormat="1" ht="32.4" spans="1:21">
      <c r="A59" s="18"/>
      <c r="B59" s="18"/>
      <c r="C59" s="19"/>
      <c r="D59" s="20"/>
      <c r="E59" s="21" t="s">
        <v>49</v>
      </c>
      <c r="F59" s="22" t="s">
        <v>58</v>
      </c>
      <c r="G59" s="23" t="s">
        <v>59</v>
      </c>
      <c r="H59" s="24" t="s">
        <v>60</v>
      </c>
      <c r="I59" s="24" t="s">
        <v>61</v>
      </c>
      <c r="J59" s="70"/>
      <c r="K59" s="19"/>
      <c r="L59" s="24" t="s">
        <v>62</v>
      </c>
      <c r="M59" s="24" t="s">
        <v>23</v>
      </c>
      <c r="N59" s="26"/>
      <c r="O59" s="18"/>
      <c r="P59" s="19"/>
      <c r="Q59" s="19"/>
      <c r="R59" s="19"/>
      <c r="S59" s="114" t="s">
        <v>63</v>
      </c>
      <c r="T59" s="114" t="s">
        <v>64</v>
      </c>
      <c r="U59" s="18"/>
    </row>
    <row r="60" s="1" customFormat="1" spans="1:21">
      <c r="A60" s="33" t="s">
        <v>65</v>
      </c>
      <c r="B60" s="25">
        <f t="shared" ref="B60:B66" si="10">SUM(H60:N60)+E60+F60</f>
        <v>3347.3544</v>
      </c>
      <c r="C60" s="27">
        <f>B60/B66*100</f>
        <v>59.2817069669312</v>
      </c>
      <c r="D60" s="25">
        <v>-6.47861569507896</v>
      </c>
      <c r="E60" s="25">
        <v>572.8579</v>
      </c>
      <c r="F60" s="27">
        <v>0</v>
      </c>
      <c r="G60" s="25">
        <v>207.3931</v>
      </c>
      <c r="H60" s="25">
        <v>185.5218</v>
      </c>
      <c r="I60" s="25">
        <v>123.6</v>
      </c>
      <c r="J60" s="27">
        <v>241.9423</v>
      </c>
      <c r="K60" s="27">
        <v>119.865</v>
      </c>
      <c r="L60" s="57">
        <v>0</v>
      </c>
      <c r="M60" s="57">
        <v>0</v>
      </c>
      <c r="N60" s="40">
        <v>2103.5674</v>
      </c>
      <c r="O60" s="57">
        <v>311</v>
      </c>
      <c r="P60" s="111">
        <v>105.51</v>
      </c>
      <c r="Q60" s="111">
        <v>332.257028</v>
      </c>
      <c r="R60" s="56">
        <v>877.918745</v>
      </c>
      <c r="S60" s="108">
        <v>227</v>
      </c>
      <c r="T60" s="43">
        <v>287.96</v>
      </c>
      <c r="U60" s="128">
        <v>24.296782</v>
      </c>
    </row>
    <row r="61" s="1" customFormat="1" spans="1:21">
      <c r="A61" s="33" t="s">
        <v>66</v>
      </c>
      <c r="B61" s="62">
        <f t="shared" si="10"/>
        <v>1077.28</v>
      </c>
      <c r="C61" s="27">
        <f>B61/B66*100</f>
        <v>19.0786482845484</v>
      </c>
      <c r="D61" s="48">
        <v>6.69941761419912</v>
      </c>
      <c r="E61" s="48">
        <v>145.93</v>
      </c>
      <c r="F61" s="49">
        <v>0</v>
      </c>
      <c r="G61" s="48">
        <v>98.31</v>
      </c>
      <c r="H61" s="48">
        <v>0</v>
      </c>
      <c r="I61" s="59">
        <v>0</v>
      </c>
      <c r="J61" s="49">
        <v>15.83</v>
      </c>
      <c r="K61" s="88">
        <v>0</v>
      </c>
      <c r="L61" s="59">
        <v>0</v>
      </c>
      <c r="M61" s="59">
        <v>0</v>
      </c>
      <c r="N61" s="49">
        <v>915.52</v>
      </c>
      <c r="O61" s="59">
        <v>131</v>
      </c>
      <c r="P61" s="48">
        <v>64.21</v>
      </c>
      <c r="Q61" s="48">
        <v>28.35</v>
      </c>
      <c r="R61" s="129">
        <v>15.75</v>
      </c>
      <c r="S61" s="57">
        <v>0</v>
      </c>
      <c r="T61" s="57">
        <v>0</v>
      </c>
      <c r="U61" s="57">
        <v>0</v>
      </c>
    </row>
    <row r="62" s="1" customFormat="1" spans="1:21">
      <c r="A62" s="33" t="s">
        <v>67</v>
      </c>
      <c r="B62" s="62">
        <f t="shared" si="10"/>
        <v>951.445219</v>
      </c>
      <c r="C62" s="27">
        <f>B62/B66*100</f>
        <v>16.8501120370899</v>
      </c>
      <c r="D62" s="50">
        <v>17.8431165513604</v>
      </c>
      <c r="E62" s="55">
        <v>254.765751</v>
      </c>
      <c r="F62" s="55">
        <v>12.6532</v>
      </c>
      <c r="G62" s="55">
        <v>110.782842</v>
      </c>
      <c r="H62" s="51">
        <v>3</v>
      </c>
      <c r="I62" s="90">
        <v>0</v>
      </c>
      <c r="J62" s="90">
        <v>2.2249</v>
      </c>
      <c r="K62" s="91">
        <v>0</v>
      </c>
      <c r="L62" s="100">
        <v>0</v>
      </c>
      <c r="M62" s="91">
        <v>0</v>
      </c>
      <c r="N62" s="101">
        <v>678.801368</v>
      </c>
      <c r="O62" s="102">
        <v>198</v>
      </c>
      <c r="P62" s="109">
        <v>0</v>
      </c>
      <c r="Q62" s="109">
        <v>0</v>
      </c>
      <c r="R62" s="91">
        <v>0</v>
      </c>
      <c r="S62" s="91">
        <v>0</v>
      </c>
      <c r="T62" s="91">
        <v>0</v>
      </c>
      <c r="U62" s="91">
        <v>0</v>
      </c>
    </row>
    <row r="63" s="1" customFormat="1" spans="1:21">
      <c r="A63" s="33" t="s">
        <v>69</v>
      </c>
      <c r="B63" s="62">
        <f t="shared" si="10"/>
        <v>260.69</v>
      </c>
      <c r="C63" s="27">
        <f>B63/B66*100</f>
        <v>4.61682461504802</v>
      </c>
      <c r="D63" s="52">
        <v>-57.532213597356</v>
      </c>
      <c r="E63" s="30">
        <v>28.32</v>
      </c>
      <c r="F63" s="31">
        <v>0</v>
      </c>
      <c r="G63" s="30">
        <v>28.32</v>
      </c>
      <c r="H63" s="52">
        <v>7</v>
      </c>
      <c r="I63" s="52">
        <v>0</v>
      </c>
      <c r="J63" s="94">
        <v>0.53</v>
      </c>
      <c r="K63" s="95">
        <v>0</v>
      </c>
      <c r="L63" s="96">
        <v>0</v>
      </c>
      <c r="M63" s="96">
        <v>0</v>
      </c>
      <c r="N63" s="31">
        <v>224.84</v>
      </c>
      <c r="O63" s="97">
        <v>57</v>
      </c>
      <c r="P63" s="98">
        <v>6.79</v>
      </c>
      <c r="Q63" s="98" t="s">
        <v>84</v>
      </c>
      <c r="R63" s="130">
        <v>0.21</v>
      </c>
      <c r="S63" s="91">
        <v>0</v>
      </c>
      <c r="T63" s="130">
        <v>0</v>
      </c>
      <c r="U63" s="95">
        <v>0</v>
      </c>
    </row>
    <row r="64" s="1" customFormat="1" spans="1:21">
      <c r="A64" s="33" t="s">
        <v>71</v>
      </c>
      <c r="B64" s="62">
        <f t="shared" si="10"/>
        <v>9.752</v>
      </c>
      <c r="C64" s="27">
        <f>B64/B66*100</f>
        <v>0.172708096382478</v>
      </c>
      <c r="D64" s="63">
        <v>14.0584795321637</v>
      </c>
      <c r="E64" s="64">
        <v>0</v>
      </c>
      <c r="F64" s="44">
        <v>0</v>
      </c>
      <c r="G64" s="64">
        <v>0</v>
      </c>
      <c r="H64" s="64">
        <v>0</v>
      </c>
      <c r="I64" s="64">
        <v>0</v>
      </c>
      <c r="J64" s="44">
        <v>0</v>
      </c>
      <c r="K64" s="64">
        <v>0</v>
      </c>
      <c r="L64" s="64">
        <v>0</v>
      </c>
      <c r="M64" s="64">
        <v>0</v>
      </c>
      <c r="N64" s="112">
        <v>9.752</v>
      </c>
      <c r="O64" s="64">
        <v>0</v>
      </c>
      <c r="P64" s="64">
        <v>0</v>
      </c>
      <c r="Q64" s="64">
        <v>0.04</v>
      </c>
      <c r="R64" s="64">
        <v>0</v>
      </c>
      <c r="S64" s="64">
        <v>0</v>
      </c>
      <c r="T64" s="64">
        <v>0</v>
      </c>
      <c r="U64" s="64">
        <v>0</v>
      </c>
    </row>
    <row r="65" s="1" customFormat="1" spans="1:21">
      <c r="A65" s="105" t="s">
        <v>68</v>
      </c>
      <c r="B65" s="134">
        <f t="shared" si="10"/>
        <v>0</v>
      </c>
      <c r="C65" s="40">
        <f>B65/B66*100</f>
        <v>0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64">
        <v>0</v>
      </c>
    </row>
    <row r="66" s="1" customFormat="1" spans="1:21">
      <c r="A66" s="33" t="s">
        <v>34</v>
      </c>
      <c r="B66" s="62">
        <f t="shared" si="10"/>
        <v>5646.521619</v>
      </c>
      <c r="D66" s="33">
        <v>-5.93</v>
      </c>
      <c r="E66" s="45">
        <f t="shared" ref="E66:U66" si="11">SUM(E60:E65)</f>
        <v>1001.873651</v>
      </c>
      <c r="F66" s="15">
        <f t="shared" si="11"/>
        <v>12.6532</v>
      </c>
      <c r="G66" s="45">
        <f t="shared" si="11"/>
        <v>444.805942</v>
      </c>
      <c r="H66" s="45">
        <f t="shared" si="11"/>
        <v>195.5218</v>
      </c>
      <c r="I66" s="45">
        <f t="shared" si="11"/>
        <v>123.6</v>
      </c>
      <c r="J66" s="15">
        <f t="shared" si="11"/>
        <v>260.5272</v>
      </c>
      <c r="K66" s="45">
        <f t="shared" si="11"/>
        <v>119.865</v>
      </c>
      <c r="L66" s="45">
        <f t="shared" si="11"/>
        <v>0</v>
      </c>
      <c r="M66" s="45">
        <f t="shared" si="11"/>
        <v>0</v>
      </c>
      <c r="N66" s="15">
        <f t="shared" si="11"/>
        <v>3932.480768</v>
      </c>
      <c r="O66" s="85">
        <f t="shared" si="11"/>
        <v>697</v>
      </c>
      <c r="P66" s="45">
        <f t="shared" si="11"/>
        <v>176.51</v>
      </c>
      <c r="Q66" s="45">
        <f t="shared" si="11"/>
        <v>360.647028</v>
      </c>
      <c r="R66" s="45">
        <f t="shared" si="11"/>
        <v>893.878745</v>
      </c>
      <c r="S66" s="85">
        <f t="shared" si="11"/>
        <v>227</v>
      </c>
      <c r="T66" s="45">
        <f t="shared" si="11"/>
        <v>287.96</v>
      </c>
      <c r="U66" s="45">
        <f t="shared" si="11"/>
        <v>24.296782</v>
      </c>
    </row>
    <row r="67" s="1" customFormat="1" ht="21" customHeight="1" spans="1:21">
      <c r="A67" s="46" t="s">
        <v>40</v>
      </c>
      <c r="B67" s="46"/>
      <c r="C67" s="46"/>
      <c r="D67" s="46"/>
      <c r="E67" s="46"/>
      <c r="F67" s="47"/>
      <c r="G67" s="46"/>
      <c r="H67" s="46"/>
      <c r="I67" s="46"/>
      <c r="J67" s="47"/>
      <c r="K67" s="46"/>
      <c r="L67" s="46"/>
      <c r="M67" s="46"/>
      <c r="N67" s="47"/>
      <c r="O67" s="46"/>
      <c r="P67" s="46"/>
      <c r="Q67" s="46"/>
      <c r="R67" s="46"/>
      <c r="S67" s="46"/>
      <c r="T67" s="46"/>
      <c r="U67" s="46"/>
    </row>
    <row r="68" s="1" customFormat="1" ht="14.45" customHeight="1" spans="1:21">
      <c r="A68" s="11" t="s">
        <v>2</v>
      </c>
      <c r="B68" s="11" t="s">
        <v>3</v>
      </c>
      <c r="C68" s="12" t="s">
        <v>4</v>
      </c>
      <c r="D68" s="13" t="s">
        <v>48</v>
      </c>
      <c r="E68" s="14" t="s">
        <v>49</v>
      </c>
      <c r="F68" s="15"/>
      <c r="G68" s="16"/>
      <c r="H68" s="17" t="s">
        <v>50</v>
      </c>
      <c r="I68" s="65"/>
      <c r="J68" s="66" t="s">
        <v>51</v>
      </c>
      <c r="K68" s="12" t="s">
        <v>52</v>
      </c>
      <c r="L68" s="67" t="s">
        <v>11</v>
      </c>
      <c r="M68" s="68"/>
      <c r="N68" s="69" t="s">
        <v>53</v>
      </c>
      <c r="O68" s="11" t="s">
        <v>54</v>
      </c>
      <c r="P68" s="12" t="s">
        <v>80</v>
      </c>
      <c r="Q68" s="12" t="s">
        <v>55</v>
      </c>
      <c r="R68" s="12" t="s">
        <v>56</v>
      </c>
      <c r="S68" s="17" t="s">
        <v>57</v>
      </c>
      <c r="T68" s="65"/>
      <c r="U68" s="11" t="s">
        <v>15</v>
      </c>
    </row>
    <row r="69" s="1" customFormat="1" ht="32.4" spans="1:21">
      <c r="A69" s="18"/>
      <c r="B69" s="18"/>
      <c r="C69" s="19"/>
      <c r="D69" s="20"/>
      <c r="E69" s="21" t="s">
        <v>49</v>
      </c>
      <c r="F69" s="22" t="s">
        <v>58</v>
      </c>
      <c r="G69" s="23" t="s">
        <v>59</v>
      </c>
      <c r="H69" s="24" t="s">
        <v>60</v>
      </c>
      <c r="I69" s="24" t="s">
        <v>61</v>
      </c>
      <c r="J69" s="70"/>
      <c r="K69" s="19"/>
      <c r="L69" s="24" t="s">
        <v>62</v>
      </c>
      <c r="M69" s="24" t="s">
        <v>23</v>
      </c>
      <c r="N69" s="26"/>
      <c r="O69" s="18"/>
      <c r="P69" s="19"/>
      <c r="Q69" s="19"/>
      <c r="R69" s="19"/>
      <c r="S69" s="114" t="s">
        <v>63</v>
      </c>
      <c r="T69" s="114" t="s">
        <v>64</v>
      </c>
      <c r="U69" s="18"/>
    </row>
    <row r="70" s="1" customFormat="1" spans="1:21">
      <c r="A70" s="33" t="s">
        <v>65</v>
      </c>
      <c r="B70" s="25">
        <f t="shared" ref="B70:B73" si="12">SUM(H70:N70)+E70+F70</f>
        <v>2604.0558</v>
      </c>
      <c r="C70" s="27">
        <f>B70/B73*100</f>
        <v>60.7203197916817</v>
      </c>
      <c r="D70" s="25">
        <v>-16.5940046739507</v>
      </c>
      <c r="E70" s="25">
        <v>335.5893</v>
      </c>
      <c r="F70" s="27">
        <v>0</v>
      </c>
      <c r="G70" s="25">
        <v>82.4999</v>
      </c>
      <c r="H70" s="25">
        <v>117.817</v>
      </c>
      <c r="I70" s="25">
        <v>36</v>
      </c>
      <c r="J70" s="27">
        <v>171.8259</v>
      </c>
      <c r="K70" s="27">
        <v>49.814</v>
      </c>
      <c r="L70" s="57">
        <v>0</v>
      </c>
      <c r="M70" s="57">
        <v>0</v>
      </c>
      <c r="N70" s="40">
        <v>1893.0096</v>
      </c>
      <c r="O70" s="57">
        <v>199</v>
      </c>
      <c r="P70" s="43">
        <v>192.7</v>
      </c>
      <c r="Q70" s="43">
        <v>344.732805</v>
      </c>
      <c r="R70" s="56">
        <v>1141.698098</v>
      </c>
      <c r="S70" s="108">
        <v>249</v>
      </c>
      <c r="T70" s="43">
        <v>262.61</v>
      </c>
      <c r="U70" s="128">
        <v>15.396652</v>
      </c>
    </row>
    <row r="71" s="1" customFormat="1" spans="1:21">
      <c r="A71" s="33" t="s">
        <v>66</v>
      </c>
      <c r="B71" s="62">
        <f t="shared" si="12"/>
        <v>1289.49</v>
      </c>
      <c r="C71" s="27">
        <f>B71/B73*100</f>
        <v>30.0678062152799</v>
      </c>
      <c r="D71" s="48">
        <v>21.9352825478478</v>
      </c>
      <c r="E71" s="48">
        <v>198.76</v>
      </c>
      <c r="F71" s="49">
        <v>0</v>
      </c>
      <c r="G71" s="48">
        <v>122.79</v>
      </c>
      <c r="H71" s="48">
        <v>0</v>
      </c>
      <c r="I71" s="59">
        <v>0</v>
      </c>
      <c r="J71" s="49">
        <v>21.47</v>
      </c>
      <c r="K71" s="88">
        <v>0.05</v>
      </c>
      <c r="L71" s="59">
        <v>0</v>
      </c>
      <c r="M71" s="59">
        <v>0</v>
      </c>
      <c r="N71" s="49">
        <v>1069.21</v>
      </c>
      <c r="O71" s="59">
        <v>123</v>
      </c>
      <c r="P71" s="48">
        <v>23.75</v>
      </c>
      <c r="Q71" s="48">
        <v>33.61</v>
      </c>
      <c r="R71" s="129">
        <v>16.38</v>
      </c>
      <c r="S71" s="57">
        <v>0</v>
      </c>
      <c r="T71" s="57">
        <v>0</v>
      </c>
      <c r="U71" s="57">
        <v>0</v>
      </c>
    </row>
    <row r="72" s="1" customFormat="1" spans="1:21">
      <c r="A72" s="33" t="s">
        <v>69</v>
      </c>
      <c r="B72" s="62">
        <f t="shared" si="12"/>
        <v>395.06106</v>
      </c>
      <c r="C72" s="27">
        <f>B72/B73*100</f>
        <v>9.21187399303838</v>
      </c>
      <c r="D72" s="52">
        <v>-60.954534210201</v>
      </c>
      <c r="E72" s="30">
        <v>10.24</v>
      </c>
      <c r="F72" s="31">
        <v>0</v>
      </c>
      <c r="G72" s="30">
        <v>10.24</v>
      </c>
      <c r="H72" s="52">
        <v>0</v>
      </c>
      <c r="I72" s="52">
        <v>27.5</v>
      </c>
      <c r="J72" s="94">
        <v>0.58106</v>
      </c>
      <c r="K72" s="95">
        <v>0</v>
      </c>
      <c r="L72" s="96">
        <v>0</v>
      </c>
      <c r="M72" s="96">
        <v>0</v>
      </c>
      <c r="N72" s="31">
        <v>356.74</v>
      </c>
      <c r="O72" s="97">
        <v>17</v>
      </c>
      <c r="P72" s="98">
        <v>13.11</v>
      </c>
      <c r="Q72" s="98" t="s">
        <v>84</v>
      </c>
      <c r="R72" s="130">
        <v>0</v>
      </c>
      <c r="S72" s="130">
        <v>0</v>
      </c>
      <c r="T72" s="130">
        <v>0</v>
      </c>
      <c r="U72" s="95">
        <v>0</v>
      </c>
    </row>
    <row r="73" s="1" customFormat="1" spans="1:21">
      <c r="A73" s="33" t="s">
        <v>34</v>
      </c>
      <c r="B73" s="62">
        <f t="shared" si="12"/>
        <v>4288.60686</v>
      </c>
      <c r="D73" s="27">
        <v>-16.19</v>
      </c>
      <c r="E73" s="45">
        <f t="shared" ref="E73:U73" si="13">SUM(E70:E72)</f>
        <v>544.5893</v>
      </c>
      <c r="F73" s="15">
        <f t="shared" si="13"/>
        <v>0</v>
      </c>
      <c r="G73" s="45">
        <f t="shared" si="13"/>
        <v>215.5299</v>
      </c>
      <c r="H73" s="45">
        <f t="shared" si="13"/>
        <v>117.817</v>
      </c>
      <c r="I73" s="45">
        <f t="shared" si="13"/>
        <v>63.5</v>
      </c>
      <c r="J73" s="15">
        <f t="shared" si="13"/>
        <v>193.87696</v>
      </c>
      <c r="K73" s="45">
        <f t="shared" si="13"/>
        <v>49.864</v>
      </c>
      <c r="L73" s="45">
        <f t="shared" si="13"/>
        <v>0</v>
      </c>
      <c r="M73" s="45">
        <f t="shared" si="13"/>
        <v>0</v>
      </c>
      <c r="N73" s="15">
        <f t="shared" si="13"/>
        <v>3318.9596</v>
      </c>
      <c r="O73" s="85">
        <f t="shared" si="13"/>
        <v>339</v>
      </c>
      <c r="P73" s="45">
        <f t="shared" si="13"/>
        <v>229.56</v>
      </c>
      <c r="Q73" s="45">
        <f t="shared" si="13"/>
        <v>378.342805</v>
      </c>
      <c r="R73" s="45">
        <f t="shared" si="13"/>
        <v>1158.078098</v>
      </c>
      <c r="S73" s="45">
        <f t="shared" si="13"/>
        <v>249</v>
      </c>
      <c r="T73" s="45">
        <f t="shared" si="13"/>
        <v>262.61</v>
      </c>
      <c r="U73" s="45">
        <f t="shared" si="13"/>
        <v>15.396652</v>
      </c>
    </row>
    <row r="74" s="1" customFormat="1" ht="17.4" spans="1:21">
      <c r="A74" s="46" t="s">
        <v>41</v>
      </c>
      <c r="B74" s="46"/>
      <c r="C74" s="46"/>
      <c r="D74" s="46"/>
      <c r="E74" s="46"/>
      <c r="F74" s="47"/>
      <c r="G74" s="46"/>
      <c r="H74" s="46"/>
      <c r="I74" s="46"/>
      <c r="J74" s="47"/>
      <c r="K74" s="46"/>
      <c r="L74" s="46"/>
      <c r="M74" s="46"/>
      <c r="N74" s="47"/>
      <c r="O74" s="46"/>
      <c r="P74" s="46"/>
      <c r="Q74" s="46"/>
      <c r="R74" s="46"/>
      <c r="S74" s="46"/>
      <c r="T74" s="46"/>
      <c r="U74" s="46"/>
    </row>
    <row r="75" s="1" customFormat="1" ht="14.45" customHeight="1" spans="1:21">
      <c r="A75" s="11" t="s">
        <v>2</v>
      </c>
      <c r="B75" s="11" t="s">
        <v>3</v>
      </c>
      <c r="C75" s="12" t="s">
        <v>4</v>
      </c>
      <c r="D75" s="13" t="s">
        <v>48</v>
      </c>
      <c r="E75" s="14" t="s">
        <v>49</v>
      </c>
      <c r="F75" s="15"/>
      <c r="G75" s="16"/>
      <c r="H75" s="17" t="s">
        <v>50</v>
      </c>
      <c r="I75" s="65"/>
      <c r="J75" s="66" t="s">
        <v>51</v>
      </c>
      <c r="K75" s="12" t="s">
        <v>52</v>
      </c>
      <c r="L75" s="67" t="s">
        <v>11</v>
      </c>
      <c r="M75" s="68"/>
      <c r="N75" s="69" t="s">
        <v>53</v>
      </c>
      <c r="O75" s="11" t="s">
        <v>54</v>
      </c>
      <c r="P75" s="12" t="s">
        <v>80</v>
      </c>
      <c r="Q75" s="12" t="s">
        <v>55</v>
      </c>
      <c r="R75" s="12" t="s">
        <v>56</v>
      </c>
      <c r="S75" s="17" t="s">
        <v>57</v>
      </c>
      <c r="T75" s="65"/>
      <c r="U75" s="11" t="s">
        <v>15</v>
      </c>
    </row>
    <row r="76" s="1" customFormat="1" ht="32.4" spans="1:21">
      <c r="A76" s="18"/>
      <c r="B76" s="18"/>
      <c r="C76" s="19"/>
      <c r="D76" s="20"/>
      <c r="E76" s="21" t="s">
        <v>49</v>
      </c>
      <c r="F76" s="22" t="s">
        <v>58</v>
      </c>
      <c r="G76" s="23" t="s">
        <v>59</v>
      </c>
      <c r="H76" s="24" t="s">
        <v>60</v>
      </c>
      <c r="I76" s="24" t="s">
        <v>61</v>
      </c>
      <c r="J76" s="70"/>
      <c r="K76" s="19"/>
      <c r="L76" s="24" t="s">
        <v>62</v>
      </c>
      <c r="M76" s="24" t="s">
        <v>23</v>
      </c>
      <c r="N76" s="26"/>
      <c r="O76" s="18"/>
      <c r="P76" s="19"/>
      <c r="Q76" s="19"/>
      <c r="R76" s="19"/>
      <c r="S76" s="114" t="s">
        <v>63</v>
      </c>
      <c r="T76" s="114" t="s">
        <v>64</v>
      </c>
      <c r="U76" s="18"/>
    </row>
    <row r="77" s="1" customFormat="1" spans="1:21">
      <c r="A77" s="33" t="s">
        <v>65</v>
      </c>
      <c r="B77" s="25">
        <f t="shared" ref="B77:B81" si="14">SUM(H77:N77)+E77+F77</f>
        <v>2481.8691</v>
      </c>
      <c r="C77" s="27">
        <f>B77/B81*100</f>
        <v>79.0872343214688</v>
      </c>
      <c r="D77" s="25">
        <v>3.04811422567669</v>
      </c>
      <c r="E77" s="25">
        <v>507.9694</v>
      </c>
      <c r="F77" s="27">
        <v>0</v>
      </c>
      <c r="G77" s="25">
        <v>178.4138</v>
      </c>
      <c r="H77" s="25">
        <v>180.0169</v>
      </c>
      <c r="I77" s="25">
        <v>17</v>
      </c>
      <c r="J77" s="27">
        <v>154.5121</v>
      </c>
      <c r="K77" s="27">
        <v>155.009</v>
      </c>
      <c r="L77" s="57">
        <v>0</v>
      </c>
      <c r="M77" s="57">
        <v>0</v>
      </c>
      <c r="N77" s="40">
        <v>1467.3617</v>
      </c>
      <c r="O77" s="57">
        <v>223</v>
      </c>
      <c r="P77" s="152">
        <v>121.96</v>
      </c>
      <c r="Q77" s="152">
        <v>569.505707</v>
      </c>
      <c r="R77" s="56">
        <v>922.87451</v>
      </c>
      <c r="S77" s="131">
        <v>472</v>
      </c>
      <c r="T77" s="132">
        <v>520.41</v>
      </c>
      <c r="U77" s="128">
        <v>20.485647</v>
      </c>
    </row>
    <row r="78" s="1" customFormat="1" spans="1:21">
      <c r="A78" s="33" t="s">
        <v>66</v>
      </c>
      <c r="B78" s="62">
        <f t="shared" si="14"/>
        <v>0</v>
      </c>
      <c r="C78" s="27">
        <f>B78/B81*100</f>
        <v>0</v>
      </c>
      <c r="D78" s="135">
        <v>-100</v>
      </c>
      <c r="E78" s="135">
        <v>0</v>
      </c>
      <c r="F78" s="136">
        <v>0</v>
      </c>
      <c r="G78" s="135">
        <v>0</v>
      </c>
      <c r="H78" s="135">
        <v>0</v>
      </c>
      <c r="I78" s="135">
        <v>0</v>
      </c>
      <c r="J78" s="136">
        <v>0</v>
      </c>
      <c r="K78" s="135">
        <v>0</v>
      </c>
      <c r="L78" s="135">
        <v>0</v>
      </c>
      <c r="M78" s="135">
        <v>0</v>
      </c>
      <c r="N78" s="136">
        <v>0</v>
      </c>
      <c r="O78" s="135">
        <v>0</v>
      </c>
      <c r="P78" s="135">
        <v>0</v>
      </c>
      <c r="Q78" s="135">
        <v>1.48</v>
      </c>
      <c r="R78" s="135">
        <v>0.03</v>
      </c>
      <c r="S78" s="135">
        <v>0</v>
      </c>
      <c r="T78" s="135">
        <v>0</v>
      </c>
      <c r="U78" s="135">
        <v>0</v>
      </c>
    </row>
    <row r="79" s="1" customFormat="1" spans="1:21">
      <c r="A79" s="33" t="s">
        <v>69</v>
      </c>
      <c r="B79" s="62">
        <f t="shared" si="14"/>
        <v>656.27212</v>
      </c>
      <c r="C79" s="27">
        <f>B79/B81*100</f>
        <v>20.9127656785312</v>
      </c>
      <c r="D79" s="52">
        <v>-42.5915983814377</v>
      </c>
      <c r="E79" s="30">
        <v>107.67</v>
      </c>
      <c r="F79" s="31">
        <v>43.1</v>
      </c>
      <c r="G79" s="30">
        <v>107.67</v>
      </c>
      <c r="H79" s="52">
        <v>0</v>
      </c>
      <c r="I79" s="52">
        <v>0</v>
      </c>
      <c r="J79" s="94">
        <v>0.78212</v>
      </c>
      <c r="K79" s="95">
        <v>0</v>
      </c>
      <c r="L79" s="96">
        <v>0</v>
      </c>
      <c r="M79" s="96">
        <v>0</v>
      </c>
      <c r="N79" s="31">
        <v>504.72</v>
      </c>
      <c r="O79" s="97">
        <v>67</v>
      </c>
      <c r="P79" s="98">
        <v>15</v>
      </c>
      <c r="Q79" s="98" t="s">
        <v>84</v>
      </c>
      <c r="R79" s="130">
        <v>0</v>
      </c>
      <c r="S79" s="131">
        <v>0</v>
      </c>
      <c r="T79" s="130">
        <v>0</v>
      </c>
      <c r="U79" s="95">
        <v>0</v>
      </c>
    </row>
    <row r="80" s="1" customFormat="1" spans="1:21">
      <c r="A80" s="33" t="s">
        <v>73</v>
      </c>
      <c r="B80" s="62">
        <f t="shared" si="14"/>
        <v>0</v>
      </c>
      <c r="C80" s="27">
        <f>B80/B81*100</f>
        <v>0</v>
      </c>
      <c r="D80" s="59">
        <v>0</v>
      </c>
      <c r="E80" s="59">
        <v>0</v>
      </c>
      <c r="F80" s="59">
        <v>0</v>
      </c>
      <c r="G80" s="59">
        <v>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59">
        <v>0</v>
      </c>
      <c r="P80" s="59">
        <v>0</v>
      </c>
      <c r="Q80" s="59">
        <v>0</v>
      </c>
      <c r="R80" s="59">
        <v>0</v>
      </c>
      <c r="S80" s="59">
        <v>0</v>
      </c>
      <c r="T80" s="59">
        <v>0</v>
      </c>
      <c r="U80" s="59">
        <v>0</v>
      </c>
    </row>
    <row r="81" s="1" customFormat="1" spans="1:21">
      <c r="A81" s="33" t="s">
        <v>34</v>
      </c>
      <c r="B81" s="62">
        <f t="shared" si="14"/>
        <v>3138.14122</v>
      </c>
      <c r="C81" s="33"/>
      <c r="D81" s="27">
        <v>-9.26</v>
      </c>
      <c r="E81" s="45">
        <f t="shared" ref="E81:U81" si="15">SUM(E77:E80)</f>
        <v>615.6394</v>
      </c>
      <c r="F81" s="15">
        <f t="shared" si="15"/>
        <v>43.1</v>
      </c>
      <c r="G81" s="45">
        <f t="shared" si="15"/>
        <v>286.0838</v>
      </c>
      <c r="H81" s="45">
        <f t="shared" si="15"/>
        <v>180.0169</v>
      </c>
      <c r="I81" s="45">
        <f t="shared" si="15"/>
        <v>17</v>
      </c>
      <c r="J81" s="15">
        <f t="shared" si="15"/>
        <v>155.29422</v>
      </c>
      <c r="K81" s="45">
        <f t="shared" si="15"/>
        <v>155.009</v>
      </c>
      <c r="L81" s="45">
        <f t="shared" si="15"/>
        <v>0</v>
      </c>
      <c r="M81" s="45">
        <f t="shared" si="15"/>
        <v>0</v>
      </c>
      <c r="N81" s="15">
        <f t="shared" si="15"/>
        <v>1972.0817</v>
      </c>
      <c r="O81" s="85">
        <f t="shared" si="15"/>
        <v>290</v>
      </c>
      <c r="P81" s="45">
        <f t="shared" si="15"/>
        <v>136.96</v>
      </c>
      <c r="Q81" s="45">
        <f t="shared" si="15"/>
        <v>570.985707</v>
      </c>
      <c r="R81" s="45">
        <f t="shared" si="15"/>
        <v>922.90451</v>
      </c>
      <c r="S81" s="131">
        <f t="shared" si="15"/>
        <v>472</v>
      </c>
      <c r="T81" s="45">
        <f t="shared" si="15"/>
        <v>520.41</v>
      </c>
      <c r="U81" s="45">
        <f t="shared" si="15"/>
        <v>20.485647</v>
      </c>
    </row>
    <row r="82" s="1" customFormat="1" ht="17.4" spans="1:21">
      <c r="A82" s="46" t="s">
        <v>42</v>
      </c>
      <c r="B82" s="46"/>
      <c r="C82" s="46"/>
      <c r="D82" s="46"/>
      <c r="E82" s="46"/>
      <c r="F82" s="47"/>
      <c r="G82" s="46"/>
      <c r="H82" s="46"/>
      <c r="I82" s="46"/>
      <c r="J82" s="47"/>
      <c r="K82" s="46"/>
      <c r="L82" s="46"/>
      <c r="M82" s="46"/>
      <c r="N82" s="47"/>
      <c r="O82" s="46"/>
      <c r="P82" s="46"/>
      <c r="Q82" s="46"/>
      <c r="R82" s="46"/>
      <c r="S82" s="46"/>
      <c r="T82" s="46"/>
      <c r="U82" s="46"/>
    </row>
    <row r="83" s="1" customFormat="1" ht="14.45" customHeight="1" spans="1:21">
      <c r="A83" s="11" t="s">
        <v>2</v>
      </c>
      <c r="B83" s="11" t="s">
        <v>3</v>
      </c>
      <c r="C83" s="12" t="s">
        <v>4</v>
      </c>
      <c r="D83" s="13" t="s">
        <v>48</v>
      </c>
      <c r="E83" s="14" t="s">
        <v>49</v>
      </c>
      <c r="F83" s="15"/>
      <c r="G83" s="16"/>
      <c r="H83" s="17" t="s">
        <v>50</v>
      </c>
      <c r="I83" s="65"/>
      <c r="J83" s="66" t="s">
        <v>51</v>
      </c>
      <c r="K83" s="12" t="s">
        <v>52</v>
      </c>
      <c r="L83" s="67" t="s">
        <v>11</v>
      </c>
      <c r="M83" s="68"/>
      <c r="N83" s="69" t="s">
        <v>53</v>
      </c>
      <c r="O83" s="11" t="s">
        <v>54</v>
      </c>
      <c r="P83" s="12" t="s">
        <v>80</v>
      </c>
      <c r="Q83" s="12" t="s">
        <v>55</v>
      </c>
      <c r="R83" s="12" t="s">
        <v>56</v>
      </c>
      <c r="S83" s="17" t="s">
        <v>57</v>
      </c>
      <c r="T83" s="65"/>
      <c r="U83" s="11" t="s">
        <v>15</v>
      </c>
    </row>
    <row r="84" s="1" customFormat="1" ht="32.4" spans="1:21">
      <c r="A84" s="18"/>
      <c r="B84" s="18"/>
      <c r="C84" s="19"/>
      <c r="D84" s="20"/>
      <c r="E84" s="21" t="s">
        <v>49</v>
      </c>
      <c r="F84" s="22" t="s">
        <v>58</v>
      </c>
      <c r="G84" s="23" t="s">
        <v>59</v>
      </c>
      <c r="H84" s="24" t="s">
        <v>60</v>
      </c>
      <c r="I84" s="24" t="s">
        <v>61</v>
      </c>
      <c r="J84" s="70"/>
      <c r="K84" s="19"/>
      <c r="L84" s="24" t="s">
        <v>62</v>
      </c>
      <c r="M84" s="24" t="s">
        <v>23</v>
      </c>
      <c r="N84" s="26"/>
      <c r="O84" s="18"/>
      <c r="P84" s="19"/>
      <c r="Q84" s="19"/>
      <c r="R84" s="19"/>
      <c r="S84" s="114" t="s">
        <v>63</v>
      </c>
      <c r="T84" s="114" t="s">
        <v>64</v>
      </c>
      <c r="U84" s="18"/>
    </row>
    <row r="85" s="1" customFormat="1" spans="1:21">
      <c r="A85" s="33" t="s">
        <v>66</v>
      </c>
      <c r="B85" s="25">
        <f t="shared" ref="B85:B88" si="16">SUM(H85:N85)+E85+F85</f>
        <v>4650.39</v>
      </c>
      <c r="C85" s="27">
        <f>B85/B88*100</f>
        <v>71.7908346501833</v>
      </c>
      <c r="D85" s="48">
        <v>67.0968901025853</v>
      </c>
      <c r="E85" s="48">
        <v>543.27</v>
      </c>
      <c r="F85" s="49">
        <v>0</v>
      </c>
      <c r="G85" s="48">
        <v>305.47</v>
      </c>
      <c r="H85" s="48">
        <v>0</v>
      </c>
      <c r="I85" s="59">
        <v>0</v>
      </c>
      <c r="J85" s="49">
        <v>208.46</v>
      </c>
      <c r="K85" s="88">
        <v>379.44</v>
      </c>
      <c r="L85" s="59">
        <v>0</v>
      </c>
      <c r="M85" s="59">
        <v>0</v>
      </c>
      <c r="N85" s="49">
        <v>3519.22</v>
      </c>
      <c r="O85" s="59">
        <v>286</v>
      </c>
      <c r="P85" s="48">
        <v>188.59</v>
      </c>
      <c r="Q85" s="48">
        <v>739.52</v>
      </c>
      <c r="R85" s="129">
        <v>717.12</v>
      </c>
      <c r="S85" s="57">
        <v>0</v>
      </c>
      <c r="T85" s="57">
        <v>0</v>
      </c>
      <c r="U85" s="57">
        <v>0</v>
      </c>
    </row>
    <row r="86" s="1" customFormat="1" spans="1:21">
      <c r="A86" s="33" t="s">
        <v>69</v>
      </c>
      <c r="B86" s="25">
        <f t="shared" si="16"/>
        <v>695.97318</v>
      </c>
      <c r="C86" s="27">
        <f>B86/B88*100</f>
        <v>10.7441516703636</v>
      </c>
      <c r="D86" s="52">
        <v>-26.8100033922873</v>
      </c>
      <c r="E86" s="30">
        <v>43.57</v>
      </c>
      <c r="F86" s="31">
        <v>52.7</v>
      </c>
      <c r="G86" s="30">
        <v>43.57</v>
      </c>
      <c r="H86" s="52">
        <v>3</v>
      </c>
      <c r="I86" s="52">
        <v>0</v>
      </c>
      <c r="J86" s="94">
        <v>1.54318</v>
      </c>
      <c r="K86" s="95">
        <v>0</v>
      </c>
      <c r="L86" s="96">
        <v>0</v>
      </c>
      <c r="M86" s="96">
        <v>0</v>
      </c>
      <c r="N86" s="31">
        <v>595.16</v>
      </c>
      <c r="O86" s="97">
        <v>57</v>
      </c>
      <c r="P86" s="98">
        <v>15</v>
      </c>
      <c r="Q86" s="98" t="s">
        <v>84</v>
      </c>
      <c r="R86" s="130">
        <v>0</v>
      </c>
      <c r="S86" s="91">
        <v>0</v>
      </c>
      <c r="T86" s="130">
        <v>0</v>
      </c>
      <c r="U86" s="95">
        <v>0</v>
      </c>
    </row>
    <row r="87" s="1" customFormat="1" spans="1:21">
      <c r="A87" s="33" t="s">
        <v>76</v>
      </c>
      <c r="B87" s="25">
        <f t="shared" si="16"/>
        <v>1131.33</v>
      </c>
      <c r="C87" s="27">
        <f>B87/B88*100</f>
        <v>17.4650136794531</v>
      </c>
      <c r="D87" s="52">
        <v>15.2067209775967</v>
      </c>
      <c r="E87" s="30">
        <v>68.2</v>
      </c>
      <c r="F87" s="31">
        <v>0</v>
      </c>
      <c r="G87" s="30">
        <v>56.41</v>
      </c>
      <c r="H87" s="52">
        <v>113.5</v>
      </c>
      <c r="I87" s="52">
        <v>717.9</v>
      </c>
      <c r="J87" s="94">
        <v>0</v>
      </c>
      <c r="K87" s="95">
        <v>0</v>
      </c>
      <c r="L87" s="96">
        <v>0</v>
      </c>
      <c r="M87" s="96">
        <v>0</v>
      </c>
      <c r="N87" s="31">
        <v>231.73</v>
      </c>
      <c r="O87" s="97">
        <v>126</v>
      </c>
      <c r="P87" s="98">
        <v>0</v>
      </c>
      <c r="Q87" s="98">
        <v>0</v>
      </c>
      <c r="R87" s="130">
        <v>0</v>
      </c>
      <c r="S87" s="91">
        <v>0</v>
      </c>
      <c r="T87" s="130">
        <v>0</v>
      </c>
      <c r="U87" s="95">
        <v>0</v>
      </c>
    </row>
    <row r="88" s="1" customFormat="1" spans="1:21">
      <c r="A88" s="33" t="s">
        <v>34</v>
      </c>
      <c r="B88" s="25">
        <f t="shared" si="16"/>
        <v>6477.69318</v>
      </c>
      <c r="C88" s="33"/>
      <c r="D88" s="25">
        <v>40.23</v>
      </c>
      <c r="E88" s="25">
        <f t="shared" ref="E88:U88" si="17">SUM(E85:E87)</f>
        <v>655.04</v>
      </c>
      <c r="F88" s="27">
        <f t="shared" si="17"/>
        <v>52.7</v>
      </c>
      <c r="G88" s="25">
        <f t="shared" si="17"/>
        <v>405.45</v>
      </c>
      <c r="H88" s="25">
        <f t="shared" si="17"/>
        <v>116.5</v>
      </c>
      <c r="I88" s="25">
        <f t="shared" si="17"/>
        <v>717.9</v>
      </c>
      <c r="J88" s="27">
        <f t="shared" si="17"/>
        <v>210.00318</v>
      </c>
      <c r="K88" s="25">
        <f t="shared" si="17"/>
        <v>379.44</v>
      </c>
      <c r="L88" s="25">
        <f t="shared" si="17"/>
        <v>0</v>
      </c>
      <c r="M88" s="25">
        <f t="shared" si="17"/>
        <v>0</v>
      </c>
      <c r="N88" s="27">
        <f t="shared" si="17"/>
        <v>4346.11</v>
      </c>
      <c r="O88" s="36">
        <f t="shared" si="17"/>
        <v>469</v>
      </c>
      <c r="P88" s="25">
        <f t="shared" si="17"/>
        <v>203.59</v>
      </c>
      <c r="Q88" s="25">
        <f t="shared" si="17"/>
        <v>739.52</v>
      </c>
      <c r="R88" s="25">
        <f t="shared" si="17"/>
        <v>717.12</v>
      </c>
      <c r="S88" s="91">
        <f t="shared" si="17"/>
        <v>0</v>
      </c>
      <c r="T88" s="25">
        <f t="shared" si="17"/>
        <v>0</v>
      </c>
      <c r="U88" s="25">
        <f t="shared" si="17"/>
        <v>0</v>
      </c>
    </row>
    <row r="89" s="1" customFormat="1" ht="17.4" spans="1:21">
      <c r="A89" s="46" t="s">
        <v>43</v>
      </c>
      <c r="B89" s="46"/>
      <c r="C89" s="46"/>
      <c r="D89" s="46"/>
      <c r="E89" s="46"/>
      <c r="F89" s="47"/>
      <c r="G89" s="46"/>
      <c r="H89" s="46"/>
      <c r="I89" s="46"/>
      <c r="J89" s="47"/>
      <c r="K89" s="46"/>
      <c r="L89" s="46"/>
      <c r="M89" s="46"/>
      <c r="N89" s="47"/>
      <c r="O89" s="46"/>
      <c r="P89" s="46"/>
      <c r="Q89" s="46"/>
      <c r="R89" s="46"/>
      <c r="S89" s="46"/>
      <c r="T89" s="46"/>
      <c r="U89" s="46"/>
    </row>
    <row r="90" s="1" customFormat="1" ht="14.45" customHeight="1" spans="1:21">
      <c r="A90" s="11" t="s">
        <v>2</v>
      </c>
      <c r="B90" s="11" t="s">
        <v>3</v>
      </c>
      <c r="C90" s="12" t="s">
        <v>4</v>
      </c>
      <c r="D90" s="13" t="s">
        <v>48</v>
      </c>
      <c r="E90" s="14" t="s">
        <v>49</v>
      </c>
      <c r="F90" s="15"/>
      <c r="G90" s="16"/>
      <c r="H90" s="17" t="s">
        <v>50</v>
      </c>
      <c r="I90" s="65"/>
      <c r="J90" s="66" t="s">
        <v>51</v>
      </c>
      <c r="K90" s="12" t="s">
        <v>52</v>
      </c>
      <c r="L90" s="67" t="s">
        <v>11</v>
      </c>
      <c r="M90" s="68"/>
      <c r="N90" s="69" t="s">
        <v>53</v>
      </c>
      <c r="O90" s="11" t="s">
        <v>54</v>
      </c>
      <c r="P90" s="12" t="s">
        <v>80</v>
      </c>
      <c r="Q90" s="12" t="s">
        <v>55</v>
      </c>
      <c r="R90" s="12" t="s">
        <v>56</v>
      </c>
      <c r="S90" s="17" t="s">
        <v>57</v>
      </c>
      <c r="T90" s="65"/>
      <c r="U90" s="11" t="s">
        <v>15</v>
      </c>
    </row>
    <row r="91" s="1" customFormat="1" ht="32.4" spans="1:21">
      <c r="A91" s="18"/>
      <c r="B91" s="18"/>
      <c r="C91" s="19"/>
      <c r="D91" s="20"/>
      <c r="E91" s="21" t="s">
        <v>49</v>
      </c>
      <c r="F91" s="22" t="s">
        <v>58</v>
      </c>
      <c r="G91" s="23" t="s">
        <v>59</v>
      </c>
      <c r="H91" s="24" t="s">
        <v>60</v>
      </c>
      <c r="I91" s="24" t="s">
        <v>61</v>
      </c>
      <c r="J91" s="70"/>
      <c r="K91" s="19"/>
      <c r="L91" s="24" t="s">
        <v>62</v>
      </c>
      <c r="M91" s="24" t="s">
        <v>23</v>
      </c>
      <c r="N91" s="26"/>
      <c r="O91" s="18"/>
      <c r="P91" s="19"/>
      <c r="Q91" s="19"/>
      <c r="R91" s="19"/>
      <c r="S91" s="114" t="s">
        <v>63</v>
      </c>
      <c r="T91" s="114" t="s">
        <v>64</v>
      </c>
      <c r="U91" s="18"/>
    </row>
    <row r="92" s="1" customFormat="1" spans="1:21">
      <c r="A92" s="33" t="s">
        <v>65</v>
      </c>
      <c r="B92" s="25">
        <f t="shared" ref="B92:B106" si="18">SUM(H92:N92)+E92+F92</f>
        <v>8092.812</v>
      </c>
      <c r="C92" s="27">
        <f t="shared" ref="C92:C105" si="19">B92/$B$106*100</f>
        <v>11.0438973104625</v>
      </c>
      <c r="D92" s="27">
        <v>-12.3096377121743</v>
      </c>
      <c r="E92" s="25">
        <v>1891.6147</v>
      </c>
      <c r="F92" s="27">
        <v>0</v>
      </c>
      <c r="G92" s="25">
        <v>457.8361</v>
      </c>
      <c r="H92" s="25">
        <v>393.846</v>
      </c>
      <c r="I92" s="153">
        <v>257.2</v>
      </c>
      <c r="J92" s="27">
        <v>211.7702</v>
      </c>
      <c r="K92" s="27">
        <v>85.558</v>
      </c>
      <c r="L92" s="57">
        <v>0</v>
      </c>
      <c r="M92" s="56">
        <v>40</v>
      </c>
      <c r="N92" s="40">
        <v>5212.8231</v>
      </c>
      <c r="O92" s="57">
        <v>507</v>
      </c>
      <c r="P92" s="43">
        <v>281.66</v>
      </c>
      <c r="Q92" s="43">
        <v>2251.063412</v>
      </c>
      <c r="R92" s="56">
        <v>4255.184644</v>
      </c>
      <c r="S92" s="108">
        <v>1337</v>
      </c>
      <c r="T92" s="43">
        <v>1827.17</v>
      </c>
      <c r="U92" s="128">
        <v>79.823936</v>
      </c>
    </row>
    <row r="93" s="1" customFormat="1" spans="1:21">
      <c r="A93" s="33" t="s">
        <v>66</v>
      </c>
      <c r="B93" s="25">
        <f t="shared" si="18"/>
        <v>13570.85</v>
      </c>
      <c r="C93" s="27">
        <f t="shared" si="19"/>
        <v>18.5195299008169</v>
      </c>
      <c r="D93" s="27">
        <v>-4.36604721075712</v>
      </c>
      <c r="E93" s="25">
        <v>2686.77</v>
      </c>
      <c r="F93" s="27">
        <v>0</v>
      </c>
      <c r="G93" s="25">
        <v>1431.61</v>
      </c>
      <c r="H93" s="25">
        <v>0</v>
      </c>
      <c r="I93" s="25">
        <v>0</v>
      </c>
      <c r="J93" s="27">
        <v>168.26</v>
      </c>
      <c r="K93" s="80">
        <v>0.01</v>
      </c>
      <c r="L93" s="57">
        <v>0</v>
      </c>
      <c r="M93" s="57">
        <v>0</v>
      </c>
      <c r="N93" s="27">
        <v>10715.81</v>
      </c>
      <c r="O93" s="36">
        <v>1151</v>
      </c>
      <c r="P93" s="25">
        <v>263.29</v>
      </c>
      <c r="Q93" s="25">
        <v>662.23</v>
      </c>
      <c r="R93" s="43">
        <v>349.62</v>
      </c>
      <c r="S93" s="57">
        <v>0</v>
      </c>
      <c r="T93" s="57">
        <v>0</v>
      </c>
      <c r="U93" s="57">
        <v>0</v>
      </c>
    </row>
    <row r="94" s="1" customFormat="1" spans="1:21">
      <c r="A94" s="33" t="s">
        <v>67</v>
      </c>
      <c r="B94" s="137">
        <f t="shared" si="18"/>
        <v>1290.318669</v>
      </c>
      <c r="C94" s="27">
        <f t="shared" si="19"/>
        <v>1.76083997480834</v>
      </c>
      <c r="D94" s="50">
        <v>10.593237093839</v>
      </c>
      <c r="E94" s="138">
        <v>41.127282</v>
      </c>
      <c r="F94" s="138">
        <v>1.7547</v>
      </c>
      <c r="G94" s="138">
        <v>8.3549</v>
      </c>
      <c r="H94" s="90">
        <v>103.1805</v>
      </c>
      <c r="I94" s="90">
        <v>0</v>
      </c>
      <c r="J94" s="90">
        <v>56.4814</v>
      </c>
      <c r="K94" s="91">
        <v>0</v>
      </c>
      <c r="L94" s="100">
        <v>0</v>
      </c>
      <c r="M94" s="91">
        <v>0</v>
      </c>
      <c r="N94" s="101">
        <v>1087.774787</v>
      </c>
      <c r="O94" s="154">
        <v>152</v>
      </c>
      <c r="P94" s="155">
        <v>260</v>
      </c>
      <c r="Q94" s="155">
        <v>1225.19</v>
      </c>
      <c r="R94" s="91">
        <v>1750.04</v>
      </c>
      <c r="S94" s="91">
        <v>105</v>
      </c>
      <c r="T94" s="91">
        <v>179.11</v>
      </c>
      <c r="U94" s="161">
        <v>74.25</v>
      </c>
    </row>
    <row r="95" s="1" customFormat="1" spans="1:21">
      <c r="A95" s="33" t="s">
        <v>68</v>
      </c>
      <c r="B95" s="137">
        <f t="shared" si="18"/>
        <v>2912.89</v>
      </c>
      <c r="C95" s="27">
        <f t="shared" si="19"/>
        <v>3.97509024510554</v>
      </c>
      <c r="D95" s="40">
        <v>13.5032244237925</v>
      </c>
      <c r="E95" s="25">
        <v>296.2</v>
      </c>
      <c r="F95" s="27">
        <v>0</v>
      </c>
      <c r="G95" s="25">
        <v>47.33</v>
      </c>
      <c r="H95" s="56">
        <v>23.95</v>
      </c>
      <c r="I95" s="36">
        <v>0</v>
      </c>
      <c r="J95" s="27">
        <v>9.31</v>
      </c>
      <c r="K95" s="57">
        <v>0</v>
      </c>
      <c r="L95" s="57">
        <v>0</v>
      </c>
      <c r="M95" s="57">
        <v>0</v>
      </c>
      <c r="N95" s="40">
        <v>2583.43</v>
      </c>
      <c r="O95" s="57">
        <v>152</v>
      </c>
      <c r="P95" s="43">
        <v>162.89</v>
      </c>
      <c r="Q95" s="43">
        <v>1576.64</v>
      </c>
      <c r="R95" s="43">
        <v>775.31</v>
      </c>
      <c r="S95" s="57">
        <v>0</v>
      </c>
      <c r="T95" s="57">
        <v>0</v>
      </c>
      <c r="U95" s="25">
        <v>61.53</v>
      </c>
    </row>
    <row r="96" s="1" customFormat="1" spans="1:21">
      <c r="A96" s="33" t="s">
        <v>69</v>
      </c>
      <c r="B96" s="137">
        <f t="shared" si="18"/>
        <v>5335.55424</v>
      </c>
      <c r="C96" s="27">
        <f t="shared" si="19"/>
        <v>7.2811913981151</v>
      </c>
      <c r="D96" s="94">
        <v>-47.5300243571972</v>
      </c>
      <c r="E96" s="30">
        <v>828.72</v>
      </c>
      <c r="F96" s="31">
        <v>687.85</v>
      </c>
      <c r="G96" s="30">
        <v>828.72</v>
      </c>
      <c r="H96" s="52">
        <v>496.3</v>
      </c>
      <c r="I96" s="52">
        <v>208</v>
      </c>
      <c r="J96" s="94">
        <v>7.22424</v>
      </c>
      <c r="K96" s="95">
        <v>0</v>
      </c>
      <c r="L96" s="96">
        <v>0</v>
      </c>
      <c r="M96" s="96">
        <v>0</v>
      </c>
      <c r="N96" s="31">
        <v>3107.46</v>
      </c>
      <c r="O96" s="97">
        <v>607</v>
      </c>
      <c r="P96" s="98">
        <v>83</v>
      </c>
      <c r="Q96" s="98">
        <v>237.4</v>
      </c>
      <c r="R96" s="130">
        <v>264.9</v>
      </c>
      <c r="S96" s="108">
        <v>43</v>
      </c>
      <c r="T96" s="130">
        <v>43.1</v>
      </c>
      <c r="U96" s="95">
        <v>0</v>
      </c>
    </row>
    <row r="97" s="1" customFormat="1" spans="1:21">
      <c r="A97" s="33" t="s">
        <v>71</v>
      </c>
      <c r="B97" s="137">
        <f t="shared" si="18"/>
        <v>2604.7461</v>
      </c>
      <c r="C97" s="27">
        <f t="shared" si="19"/>
        <v>3.55458009505566</v>
      </c>
      <c r="D97" s="112">
        <v>-58.8259249657771</v>
      </c>
      <c r="E97" s="139">
        <v>181.5358</v>
      </c>
      <c r="F97" s="112">
        <v>73.12474</v>
      </c>
      <c r="G97" s="139">
        <v>118.239774</v>
      </c>
      <c r="H97" s="139">
        <v>141.3812</v>
      </c>
      <c r="I97" s="139">
        <v>682.10416</v>
      </c>
      <c r="J97" s="156">
        <v>15.0608</v>
      </c>
      <c r="K97" s="64">
        <v>0</v>
      </c>
      <c r="L97" s="64">
        <v>0</v>
      </c>
      <c r="M97" s="64">
        <v>0</v>
      </c>
      <c r="N97" s="112">
        <v>1511.5394</v>
      </c>
      <c r="O97" s="157">
        <v>103</v>
      </c>
      <c r="P97" s="139">
        <v>32.340401</v>
      </c>
      <c r="Q97" s="139">
        <v>1241.654336</v>
      </c>
      <c r="R97" s="139">
        <v>4851.635725</v>
      </c>
      <c r="S97" s="108">
        <v>29</v>
      </c>
      <c r="T97" s="139">
        <v>87.82</v>
      </c>
      <c r="U97" s="64">
        <v>0</v>
      </c>
    </row>
    <row r="98" s="1" customFormat="1" spans="1:21">
      <c r="A98" s="33" t="s">
        <v>72</v>
      </c>
      <c r="B98" s="137">
        <f t="shared" si="18"/>
        <v>4463.44</v>
      </c>
      <c r="C98" s="27">
        <f t="shared" si="19"/>
        <v>6.09105623748712</v>
      </c>
      <c r="D98" s="40">
        <v>-39.2740818542232</v>
      </c>
      <c r="E98" s="43">
        <v>109.2</v>
      </c>
      <c r="F98" s="40">
        <v>0</v>
      </c>
      <c r="G98" s="43">
        <v>50.8</v>
      </c>
      <c r="H98" s="56">
        <v>611.44</v>
      </c>
      <c r="I98" s="56">
        <v>1562.3</v>
      </c>
      <c r="J98" s="40">
        <v>14.48</v>
      </c>
      <c r="K98" s="36">
        <v>0</v>
      </c>
      <c r="L98" s="36">
        <v>0</v>
      </c>
      <c r="M98" s="36">
        <v>0</v>
      </c>
      <c r="N98" s="40">
        <v>2166.02</v>
      </c>
      <c r="O98" s="158">
        <v>101</v>
      </c>
      <c r="P98" s="56">
        <v>71.59</v>
      </c>
      <c r="Q98" s="56">
        <v>675.6</v>
      </c>
      <c r="R98" s="56">
        <v>20510.11</v>
      </c>
      <c r="S98" s="108">
        <v>56</v>
      </c>
      <c r="T98" s="56">
        <v>164.06</v>
      </c>
      <c r="U98" s="56">
        <v>37.93</v>
      </c>
    </row>
    <row r="99" s="1" customFormat="1" spans="1:21">
      <c r="A99" s="33" t="s">
        <v>73</v>
      </c>
      <c r="B99" s="137">
        <f t="shared" si="18"/>
        <v>647</v>
      </c>
      <c r="C99" s="27">
        <f t="shared" si="19"/>
        <v>0.882931860998281</v>
      </c>
      <c r="D99" s="40">
        <v>-89.4384590270976</v>
      </c>
      <c r="E99" s="57">
        <v>0</v>
      </c>
      <c r="F99" s="40">
        <v>0</v>
      </c>
      <c r="G99" s="57">
        <v>0</v>
      </c>
      <c r="H99" s="40">
        <v>29</v>
      </c>
      <c r="I99" s="40">
        <v>0</v>
      </c>
      <c r="J99" s="40">
        <v>0</v>
      </c>
      <c r="K99" s="57">
        <v>0</v>
      </c>
      <c r="L99" s="57">
        <v>0</v>
      </c>
      <c r="M99" s="57">
        <v>0</v>
      </c>
      <c r="N99" s="40">
        <v>618</v>
      </c>
      <c r="O99" s="57">
        <v>7</v>
      </c>
      <c r="P99" s="57">
        <v>3.94</v>
      </c>
      <c r="Q99" s="57">
        <v>243</v>
      </c>
      <c r="R99" s="43">
        <v>979.42</v>
      </c>
      <c r="S99" s="57">
        <v>22</v>
      </c>
      <c r="T99" s="57">
        <v>49.06</v>
      </c>
      <c r="U99" s="57">
        <v>1.18</v>
      </c>
    </row>
    <row r="100" s="1" customFormat="1" spans="1:21">
      <c r="A100" s="33" t="s">
        <v>74</v>
      </c>
      <c r="B100" s="137">
        <f t="shared" si="18"/>
        <v>1228.41</v>
      </c>
      <c r="C100" s="27">
        <f t="shared" si="19"/>
        <v>1.67635599284219</v>
      </c>
      <c r="D100" s="38">
        <v>-19.6334992901584</v>
      </c>
      <c r="E100" s="39">
        <v>54.68</v>
      </c>
      <c r="F100" s="38">
        <v>0</v>
      </c>
      <c r="G100" s="39">
        <v>53.01</v>
      </c>
      <c r="H100" s="39">
        <v>19.83</v>
      </c>
      <c r="I100" s="38">
        <v>911.1</v>
      </c>
      <c r="J100" s="38">
        <v>0</v>
      </c>
      <c r="K100" s="84">
        <v>0</v>
      </c>
      <c r="L100" s="84">
        <v>0</v>
      </c>
      <c r="M100" s="84">
        <v>0</v>
      </c>
      <c r="N100" s="38">
        <v>242.8</v>
      </c>
      <c r="O100" s="84">
        <v>184</v>
      </c>
      <c r="P100" s="109">
        <v>54.2</v>
      </c>
      <c r="Q100" s="109">
        <v>5049.9</v>
      </c>
      <c r="R100" s="84">
        <v>886.4</v>
      </c>
      <c r="S100" s="84">
        <v>23</v>
      </c>
      <c r="T100" s="84">
        <v>51.4</v>
      </c>
      <c r="U100" s="39">
        <v>24.44</v>
      </c>
    </row>
    <row r="101" s="1" customFormat="1" spans="1:21">
      <c r="A101" s="33" t="s">
        <v>75</v>
      </c>
      <c r="B101" s="137">
        <f t="shared" si="18"/>
        <v>7761.54</v>
      </c>
      <c r="C101" s="27">
        <f t="shared" si="19"/>
        <v>10.5918252803904</v>
      </c>
      <c r="D101" s="40">
        <v>-33.3737360904495</v>
      </c>
      <c r="E101" s="56">
        <v>114.38</v>
      </c>
      <c r="F101" s="40">
        <v>3.71</v>
      </c>
      <c r="G101" s="56">
        <v>37.21</v>
      </c>
      <c r="H101" s="74">
        <v>659.9</v>
      </c>
      <c r="I101" s="56">
        <v>6339.3</v>
      </c>
      <c r="J101" s="40">
        <v>0</v>
      </c>
      <c r="K101" s="57">
        <v>0</v>
      </c>
      <c r="L101" s="57">
        <v>0</v>
      </c>
      <c r="M101" s="57">
        <v>0</v>
      </c>
      <c r="N101" s="40">
        <v>644.25</v>
      </c>
      <c r="O101" s="57">
        <v>307</v>
      </c>
      <c r="P101" s="57">
        <v>27.49</v>
      </c>
      <c r="Q101" s="57">
        <v>144.16</v>
      </c>
      <c r="R101" s="57">
        <v>7691.3</v>
      </c>
      <c r="S101" s="57">
        <v>12</v>
      </c>
      <c r="T101" s="57">
        <v>129.3</v>
      </c>
      <c r="U101" s="56">
        <v>79.7</v>
      </c>
    </row>
    <row r="102" s="1" customFormat="1" spans="1:21">
      <c r="A102" s="33" t="s">
        <v>76</v>
      </c>
      <c r="B102" s="137">
        <f t="shared" si="18"/>
        <v>22768.09</v>
      </c>
      <c r="C102" s="27">
        <f t="shared" si="19"/>
        <v>31.0705905333483</v>
      </c>
      <c r="D102" s="40">
        <v>61.260686984243</v>
      </c>
      <c r="E102" s="43">
        <v>772.4</v>
      </c>
      <c r="F102" s="40">
        <v>0</v>
      </c>
      <c r="G102" s="43">
        <v>572.89</v>
      </c>
      <c r="H102" s="43">
        <v>793.1</v>
      </c>
      <c r="I102" s="43">
        <v>19726.7</v>
      </c>
      <c r="J102" s="40">
        <v>48.8</v>
      </c>
      <c r="K102" s="108">
        <v>0</v>
      </c>
      <c r="L102" s="108">
        <v>0</v>
      </c>
      <c r="M102" s="108">
        <v>0</v>
      </c>
      <c r="N102" s="40">
        <v>1427.09</v>
      </c>
      <c r="O102" s="74">
        <v>1185</v>
      </c>
      <c r="P102" s="43">
        <v>39.99</v>
      </c>
      <c r="Q102" s="43">
        <v>2493.07</v>
      </c>
      <c r="R102" s="43">
        <v>3124.1</v>
      </c>
      <c r="S102" s="108">
        <v>34</v>
      </c>
      <c r="T102" s="43">
        <v>227.77</v>
      </c>
      <c r="U102" s="43">
        <v>125.3</v>
      </c>
    </row>
    <row r="103" s="1" customFormat="1" spans="1:21">
      <c r="A103" s="33" t="s">
        <v>77</v>
      </c>
      <c r="B103" s="137">
        <f t="shared" si="18"/>
        <v>2099.7314</v>
      </c>
      <c r="C103" s="27">
        <f t="shared" si="19"/>
        <v>2.86540920030684</v>
      </c>
      <c r="D103" s="40">
        <v>-37.822442685372</v>
      </c>
      <c r="E103" s="140">
        <v>0</v>
      </c>
      <c r="F103" s="41">
        <v>2084.7314</v>
      </c>
      <c r="G103" s="140">
        <v>0</v>
      </c>
      <c r="H103" s="42">
        <v>0</v>
      </c>
      <c r="I103" s="44">
        <v>0</v>
      </c>
      <c r="J103" s="44">
        <v>0</v>
      </c>
      <c r="K103" s="159">
        <v>0</v>
      </c>
      <c r="L103" s="159">
        <v>0</v>
      </c>
      <c r="M103" s="159">
        <v>15</v>
      </c>
      <c r="N103" s="40">
        <v>0</v>
      </c>
      <c r="O103" s="74">
        <v>0</v>
      </c>
      <c r="P103" s="74">
        <v>0</v>
      </c>
      <c r="Q103" s="74">
        <v>0</v>
      </c>
      <c r="R103" s="74">
        <v>0.344</v>
      </c>
      <c r="S103" s="162">
        <v>0.09</v>
      </c>
      <c r="T103" s="40"/>
      <c r="U103" s="40"/>
    </row>
    <row r="104" s="1" customFormat="1" spans="1:21">
      <c r="A104" s="33" t="s">
        <v>78</v>
      </c>
      <c r="B104" s="137">
        <f t="shared" si="18"/>
        <v>119.855507</v>
      </c>
      <c r="C104" s="27">
        <f t="shared" si="19"/>
        <v>0.16356143098362</v>
      </c>
      <c r="D104" s="40">
        <v>27.4808501847093</v>
      </c>
      <c r="E104" s="41">
        <v>61.42</v>
      </c>
      <c r="F104" s="41">
        <v>0</v>
      </c>
      <c r="G104" s="41">
        <v>58.02</v>
      </c>
      <c r="H104" s="42">
        <v>1.86</v>
      </c>
      <c r="I104" s="44">
        <v>15</v>
      </c>
      <c r="J104" s="44">
        <v>1.185507</v>
      </c>
      <c r="K104" s="159">
        <v>0</v>
      </c>
      <c r="L104" s="159">
        <v>0</v>
      </c>
      <c r="M104" s="159">
        <v>0</v>
      </c>
      <c r="N104" s="40">
        <v>40.39</v>
      </c>
      <c r="O104" s="74">
        <v>110</v>
      </c>
      <c r="P104" s="40">
        <v>0</v>
      </c>
      <c r="Q104" s="40">
        <v>0</v>
      </c>
      <c r="R104" s="40">
        <v>0.141225</v>
      </c>
      <c r="S104" s="162">
        <v>0</v>
      </c>
      <c r="T104" s="40">
        <v>0</v>
      </c>
      <c r="U104" s="40">
        <v>5.12</v>
      </c>
    </row>
    <row r="105" s="1" customFormat="1" spans="1:21">
      <c r="A105" s="33" t="s">
        <v>79</v>
      </c>
      <c r="B105" s="137">
        <f t="shared" si="18"/>
        <v>383.35</v>
      </c>
      <c r="C105" s="27">
        <f t="shared" si="19"/>
        <v>0.523140539279275</v>
      </c>
      <c r="D105" s="40" t="s">
        <v>36</v>
      </c>
      <c r="E105" s="41">
        <v>315.41</v>
      </c>
      <c r="F105" s="41">
        <v>53.99</v>
      </c>
      <c r="G105" s="41">
        <v>180.41</v>
      </c>
      <c r="H105" s="42">
        <v>0</v>
      </c>
      <c r="I105" s="44">
        <v>0</v>
      </c>
      <c r="J105" s="44">
        <v>13.95</v>
      </c>
      <c r="K105" s="159">
        <v>0</v>
      </c>
      <c r="L105" s="159">
        <v>0</v>
      </c>
      <c r="M105" s="159">
        <v>0</v>
      </c>
      <c r="N105" s="40">
        <v>0</v>
      </c>
      <c r="O105" s="74">
        <v>293</v>
      </c>
      <c r="P105" s="40">
        <v>0</v>
      </c>
      <c r="Q105" s="40">
        <v>0</v>
      </c>
      <c r="R105" s="40">
        <v>2575</v>
      </c>
      <c r="S105" s="162">
        <v>0</v>
      </c>
      <c r="T105" s="40">
        <v>0</v>
      </c>
      <c r="U105" s="40">
        <v>0.28</v>
      </c>
    </row>
    <row r="106" s="1" customFormat="1" spans="1:21">
      <c r="A106" s="33" t="s">
        <v>34</v>
      </c>
      <c r="B106" s="137">
        <f t="shared" si="18"/>
        <v>73278.587916</v>
      </c>
      <c r="C106" s="27"/>
      <c r="D106" s="27">
        <v>-16.6</v>
      </c>
      <c r="E106" s="25">
        <f t="shared" ref="E106:U106" si="20">SUM(E92:E105)</f>
        <v>7353.457782</v>
      </c>
      <c r="F106" s="27">
        <f t="shared" si="20"/>
        <v>2905.16084</v>
      </c>
      <c r="G106" s="25">
        <f t="shared" si="20"/>
        <v>3844.430774</v>
      </c>
      <c r="H106" s="25">
        <f t="shared" si="20"/>
        <v>3273.7877</v>
      </c>
      <c r="I106" s="25">
        <f t="shared" si="20"/>
        <v>29701.70416</v>
      </c>
      <c r="J106" s="27">
        <f t="shared" si="20"/>
        <v>546.522147</v>
      </c>
      <c r="K106" s="25">
        <f t="shared" si="20"/>
        <v>85.568</v>
      </c>
      <c r="L106" s="25">
        <f t="shared" si="20"/>
        <v>0</v>
      </c>
      <c r="M106" s="25">
        <f t="shared" si="20"/>
        <v>55</v>
      </c>
      <c r="N106" s="27">
        <f t="shared" si="20"/>
        <v>29357.387287</v>
      </c>
      <c r="O106" s="36">
        <f t="shared" si="20"/>
        <v>4859</v>
      </c>
      <c r="P106" s="25">
        <f t="shared" si="20"/>
        <v>1280.390401</v>
      </c>
      <c r="Q106" s="25">
        <f t="shared" si="20"/>
        <v>15799.907748</v>
      </c>
      <c r="R106" s="25">
        <f t="shared" si="20"/>
        <v>48013.505594</v>
      </c>
      <c r="S106" s="36">
        <f t="shared" si="20"/>
        <v>1661.09</v>
      </c>
      <c r="T106" s="25">
        <f t="shared" si="20"/>
        <v>2758.79</v>
      </c>
      <c r="U106" s="25">
        <f t="shared" si="20"/>
        <v>489.553936</v>
      </c>
    </row>
    <row r="107" s="1" customFormat="1" spans="1:21">
      <c r="A107" s="141"/>
      <c r="B107" s="142"/>
      <c r="C107" s="141"/>
      <c r="D107" s="141"/>
      <c r="E107" s="142"/>
      <c r="F107" s="143"/>
      <c r="G107" s="142"/>
      <c r="H107" s="142"/>
      <c r="I107" s="142"/>
      <c r="J107" s="143"/>
      <c r="K107" s="142"/>
      <c r="L107" s="142"/>
      <c r="M107" s="142"/>
      <c r="N107" s="143"/>
      <c r="O107" s="160"/>
      <c r="P107" s="160"/>
      <c r="Q107" s="160"/>
      <c r="R107" s="160"/>
      <c r="S107" s="160"/>
      <c r="T107" s="142"/>
      <c r="U107" s="142"/>
    </row>
    <row r="108" s="1" customFormat="1" ht="15.6" spans="1:21">
      <c r="A108" s="115" t="s">
        <v>44</v>
      </c>
      <c r="B108" s="144">
        <f>B106+B88+B81+B73+B66+B56+B45+B32</f>
        <v>157918.218065</v>
      </c>
      <c r="C108" s="144"/>
      <c r="D108" s="145"/>
      <c r="E108" s="145"/>
      <c r="F108" s="146"/>
      <c r="G108" s="145"/>
      <c r="H108" s="145"/>
      <c r="I108" s="145"/>
      <c r="J108" s="146"/>
      <c r="K108" s="145"/>
      <c r="L108" s="145"/>
      <c r="M108" s="145"/>
      <c r="N108" s="146"/>
      <c r="O108" s="145"/>
      <c r="P108" s="145"/>
      <c r="Q108" s="145"/>
      <c r="R108" s="145"/>
      <c r="S108" s="145"/>
      <c r="T108" s="145"/>
      <c r="U108" s="145"/>
    </row>
    <row r="109" s="1" customFormat="1" ht="15.6" spans="1:21">
      <c r="A109" s="115"/>
      <c r="B109" s="147"/>
      <c r="C109" s="113"/>
      <c r="D109" s="145"/>
      <c r="E109" s="145"/>
      <c r="F109" s="146"/>
      <c r="G109" s="145"/>
      <c r="H109" s="145"/>
      <c r="I109" s="145"/>
      <c r="J109" s="146"/>
      <c r="K109" s="145"/>
      <c r="L109" s="145"/>
      <c r="M109" s="145"/>
      <c r="N109" s="146"/>
      <c r="O109" s="145"/>
      <c r="P109" s="145"/>
      <c r="Q109" s="145"/>
      <c r="R109" s="145"/>
      <c r="S109" s="145"/>
      <c r="T109" s="145"/>
      <c r="U109" s="145"/>
    </row>
    <row r="110" s="1" customFormat="1" spans="1:21">
      <c r="A110" s="145" t="s">
        <v>65</v>
      </c>
      <c r="B110" s="148">
        <f>B92+B77+B70+B60+B49+B36+B25</f>
        <v>34592.9492</v>
      </c>
      <c r="C110" s="146"/>
      <c r="D110" s="145"/>
      <c r="E110" s="145"/>
      <c r="F110" s="146"/>
      <c r="G110" s="145"/>
      <c r="H110" s="145"/>
      <c r="I110" s="145"/>
      <c r="J110" s="146"/>
      <c r="K110" s="145"/>
      <c r="L110" s="145"/>
      <c r="M110" s="145"/>
      <c r="N110" s="146"/>
      <c r="O110" s="145"/>
      <c r="P110" s="145"/>
      <c r="Q110" s="145"/>
      <c r="R110" s="145"/>
      <c r="S110" s="145"/>
      <c r="T110" s="145"/>
      <c r="U110" s="145"/>
    </row>
    <row r="111" s="1" customFormat="1" spans="1:21">
      <c r="A111" s="145" t="s">
        <v>85</v>
      </c>
      <c r="B111" s="148">
        <f>B93+B85+B78+B71+B61+B50+B37+B26</f>
        <v>26906.16</v>
      </c>
      <c r="C111" s="146"/>
      <c r="D111" s="145"/>
      <c r="E111" s="145"/>
      <c r="F111" s="146"/>
      <c r="G111" s="145"/>
      <c r="H111" s="145"/>
      <c r="I111" s="145"/>
      <c r="J111" s="146"/>
      <c r="K111" s="145"/>
      <c r="L111" s="145"/>
      <c r="M111" s="145"/>
      <c r="N111" s="146"/>
      <c r="O111" s="145"/>
      <c r="P111" s="145"/>
      <c r="Q111" s="145"/>
      <c r="R111" s="145"/>
      <c r="S111" s="145"/>
      <c r="T111" s="145"/>
      <c r="U111" s="145"/>
    </row>
    <row r="112" s="1" customFormat="1" spans="1:21">
      <c r="A112" s="145" t="s">
        <v>67</v>
      </c>
      <c r="B112" s="148">
        <f>B94+B62+B51+B38+B27</f>
        <v>5923.881293</v>
      </c>
      <c r="C112" s="146"/>
      <c r="D112" s="145"/>
      <c r="F112" s="146"/>
      <c r="G112" s="145"/>
      <c r="H112" s="145"/>
      <c r="I112" s="145"/>
      <c r="J112" s="146"/>
      <c r="K112" s="145"/>
      <c r="L112" s="145"/>
      <c r="M112" s="145"/>
      <c r="N112" s="146"/>
      <c r="O112" s="145"/>
      <c r="P112" s="145"/>
      <c r="Q112" s="145"/>
      <c r="R112" s="145"/>
      <c r="S112" s="145"/>
      <c r="T112" s="145"/>
      <c r="U112" s="145"/>
    </row>
    <row r="113" s="1" customFormat="1" spans="1:20">
      <c r="A113" s="145" t="s">
        <v>68</v>
      </c>
      <c r="B113" s="148">
        <f>B95+B65+B39+B28</f>
        <v>4488.35</v>
      </c>
      <c r="C113" s="146"/>
      <c r="D113" s="145"/>
      <c r="E113" s="2"/>
      <c r="F113" s="146"/>
      <c r="H113" s="145"/>
      <c r="I113" s="145"/>
      <c r="J113" s="146"/>
      <c r="K113" s="145"/>
      <c r="L113" s="146"/>
      <c r="M113" s="146"/>
      <c r="N113" s="146"/>
      <c r="O113" s="145"/>
      <c r="P113" s="145"/>
      <c r="Q113" s="145"/>
      <c r="R113" s="145"/>
      <c r="S113" s="127"/>
      <c r="T113" s="127"/>
    </row>
    <row r="114" s="1" customFormat="1" spans="1:20">
      <c r="A114" s="145" t="s">
        <v>69</v>
      </c>
      <c r="B114" s="148">
        <f>B96+B86+B79+B72+B63+B52+B40+B29</f>
        <v>15642.6048</v>
      </c>
      <c r="C114" s="146"/>
      <c r="D114" s="145"/>
      <c r="F114" s="146"/>
      <c r="H114" s="145"/>
      <c r="I114" s="145"/>
      <c r="J114" s="146"/>
      <c r="K114" s="145"/>
      <c r="L114" s="146"/>
      <c r="M114" s="146"/>
      <c r="N114" s="146"/>
      <c r="O114" s="145"/>
      <c r="P114" s="145"/>
      <c r="Q114" s="145"/>
      <c r="R114" s="145"/>
      <c r="S114" s="127"/>
      <c r="T114" s="127"/>
    </row>
    <row r="115" s="1" customFormat="1" spans="1:20">
      <c r="A115" s="145" t="s">
        <v>71</v>
      </c>
      <c r="B115" s="148">
        <f>B97+B64+B53+B41+B30</f>
        <v>12597.705865</v>
      </c>
      <c r="C115" s="146"/>
      <c r="D115" s="145"/>
      <c r="F115" s="146"/>
      <c r="H115" s="145"/>
      <c r="I115" s="145"/>
      <c r="J115" s="146"/>
      <c r="K115" s="145"/>
      <c r="L115" s="146"/>
      <c r="M115" s="146"/>
      <c r="N115" s="146"/>
      <c r="O115" s="145"/>
      <c r="P115" s="145"/>
      <c r="Q115" s="145"/>
      <c r="R115" s="145"/>
      <c r="S115" s="127"/>
      <c r="T115" s="127"/>
    </row>
    <row r="116" s="1" customFormat="1" ht="15.6" spans="1:20">
      <c r="A116" s="145" t="s">
        <v>72</v>
      </c>
      <c r="B116" s="148">
        <f>B98+B54+B42+B31</f>
        <v>4698.22</v>
      </c>
      <c r="C116" s="116"/>
      <c r="D116" s="145"/>
      <c r="F116" s="146"/>
      <c r="H116" s="145"/>
      <c r="I116" s="113"/>
      <c r="J116" s="116"/>
      <c r="K116" s="113"/>
      <c r="L116" s="146"/>
      <c r="M116" s="146"/>
      <c r="N116" s="146"/>
      <c r="O116" s="113"/>
      <c r="P116" s="113"/>
      <c r="Q116" s="113"/>
      <c r="R116" s="113"/>
      <c r="S116" s="127"/>
      <c r="T116" s="127"/>
    </row>
    <row r="117" s="1" customFormat="1" ht="15.6" spans="1:20">
      <c r="A117" s="145" t="s">
        <v>73</v>
      </c>
      <c r="B117" s="148">
        <f>B99+B80</f>
        <v>647</v>
      </c>
      <c r="C117" s="116"/>
      <c r="D117" s="113"/>
      <c r="F117" s="146"/>
      <c r="H117" s="145"/>
      <c r="I117" s="113"/>
      <c r="J117" s="116"/>
      <c r="K117" s="113"/>
      <c r="L117" s="146"/>
      <c r="M117" s="146"/>
      <c r="N117" s="146"/>
      <c r="O117" s="113"/>
      <c r="P117" s="113"/>
      <c r="Q117" s="113"/>
      <c r="R117" s="113"/>
      <c r="S117" s="127"/>
      <c r="T117" s="127"/>
    </row>
    <row r="118" s="1" customFormat="1" ht="15.6" spans="1:20">
      <c r="A118" s="145" t="s">
        <v>74</v>
      </c>
      <c r="B118" s="148">
        <f>B100+B55+B43</f>
        <v>1828.5</v>
      </c>
      <c r="C118" s="116"/>
      <c r="D118" s="113"/>
      <c r="F118" s="146"/>
      <c r="H118" s="145"/>
      <c r="I118" s="113"/>
      <c r="J118" s="116"/>
      <c r="K118" s="113"/>
      <c r="L118" s="146"/>
      <c r="M118" s="146"/>
      <c r="N118" s="146"/>
      <c r="O118" s="113"/>
      <c r="P118" s="113"/>
      <c r="Q118" s="113"/>
      <c r="R118" s="113"/>
      <c r="S118" s="127"/>
      <c r="T118" s="127"/>
    </row>
    <row r="119" s="1" customFormat="1" ht="15.6" spans="1:18">
      <c r="A119" s="145" t="s">
        <v>75</v>
      </c>
      <c r="B119" s="148">
        <f t="shared" ref="B119:B123" si="21">B101</f>
        <v>7761.54</v>
      </c>
      <c r="C119" s="116"/>
      <c r="D119" s="113"/>
      <c r="F119" s="146"/>
      <c r="H119" s="145"/>
      <c r="I119" s="113"/>
      <c r="J119" s="116"/>
      <c r="K119" s="113"/>
      <c r="L119" s="146"/>
      <c r="M119" s="145"/>
      <c r="N119" s="146"/>
      <c r="O119" s="113"/>
      <c r="P119" s="113"/>
      <c r="Q119" s="113"/>
      <c r="R119" s="113"/>
    </row>
    <row r="120" s="1" customFormat="1" ht="15.6" spans="1:18">
      <c r="A120" s="145" t="s">
        <v>76</v>
      </c>
      <c r="B120" s="148">
        <f>B102+B87+B44</f>
        <v>40228.37</v>
      </c>
      <c r="C120" s="116"/>
      <c r="D120" s="113"/>
      <c r="F120" s="146"/>
      <c r="H120" s="146"/>
      <c r="I120" s="116"/>
      <c r="J120" s="116"/>
      <c r="K120" s="116"/>
      <c r="L120" s="146"/>
      <c r="M120" s="146"/>
      <c r="N120" s="146"/>
      <c r="O120" s="116"/>
      <c r="P120" s="116"/>
      <c r="Q120" s="116"/>
      <c r="R120" s="113"/>
    </row>
    <row r="121" s="1" customFormat="1" ht="15.6" spans="1:18">
      <c r="A121" s="145" t="s">
        <v>77</v>
      </c>
      <c r="B121" s="148">
        <f t="shared" si="21"/>
        <v>2099.7314</v>
      </c>
      <c r="C121" s="116"/>
      <c r="D121" s="113"/>
      <c r="F121" s="146"/>
      <c r="H121" s="14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3"/>
    </row>
    <row r="122" s="1" customFormat="1" ht="15.6" spans="1:18">
      <c r="A122" s="145" t="s">
        <v>78</v>
      </c>
      <c r="B122" s="148">
        <f t="shared" si="21"/>
        <v>119.855507</v>
      </c>
      <c r="C122" s="116"/>
      <c r="D122" s="113"/>
      <c r="E122" s="146"/>
      <c r="F122" s="146"/>
      <c r="H122" s="14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3"/>
    </row>
    <row r="123" s="1" customFormat="1" ht="15.6" spans="1:18">
      <c r="A123" s="1" t="s">
        <v>79</v>
      </c>
      <c r="B123" s="1">
        <f t="shared" si="21"/>
        <v>383.35</v>
      </c>
      <c r="D123" s="113"/>
      <c r="F123" s="146"/>
      <c r="G123" s="14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3"/>
    </row>
    <row r="124" s="1" customFormat="1" ht="15.6" spans="1:17">
      <c r="A124" s="113" t="s">
        <v>34</v>
      </c>
      <c r="B124" s="149">
        <f>SUM(B110:B123)</f>
        <v>157918.218065</v>
      </c>
      <c r="C124" s="149"/>
      <c r="F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="1" customFormat="1" spans="6:17">
      <c r="F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="1" customFormat="1" spans="5:17">
      <c r="E126" s="150"/>
      <c r="F126" s="151"/>
      <c r="G126" s="150" t="s">
        <v>86</v>
      </c>
      <c r="H126" s="151">
        <v>13614.302689</v>
      </c>
      <c r="I126" s="151">
        <v>36367.264368</v>
      </c>
      <c r="J126" s="151">
        <v>15107.100213</v>
      </c>
      <c r="K126" s="151">
        <v>5646.521619</v>
      </c>
      <c r="L126" s="151">
        <v>4288.60686</v>
      </c>
      <c r="M126" s="151">
        <v>3138.14122</v>
      </c>
      <c r="N126" s="151">
        <v>6477.69318</v>
      </c>
      <c r="O126" s="151">
        <v>73337.227916</v>
      </c>
      <c r="P126" s="151">
        <v>157976.858065</v>
      </c>
      <c r="Q126" s="151"/>
    </row>
    <row r="127" s="1" customFormat="1" spans="5:17">
      <c r="E127" s="150"/>
      <c r="F127" s="151"/>
      <c r="G127" s="150"/>
      <c r="H127" s="151">
        <v>13614.302689</v>
      </c>
      <c r="I127" s="151">
        <v>36367.264368</v>
      </c>
      <c r="J127" s="151">
        <v>15107.100213</v>
      </c>
      <c r="K127" s="151">
        <v>5646.521619</v>
      </c>
      <c r="L127" s="151">
        <v>4288.60686</v>
      </c>
      <c r="M127" s="151">
        <v>3138.14122</v>
      </c>
      <c r="N127" s="151">
        <v>6477.69318</v>
      </c>
      <c r="O127" s="151">
        <v>73278.587916</v>
      </c>
      <c r="P127" s="151">
        <f>SUM(H127:O127)</f>
        <v>157918.218065</v>
      </c>
      <c r="Q127" s="151"/>
    </row>
    <row r="128" s="1" customFormat="1" spans="5:17">
      <c r="E128" s="150"/>
      <c r="F128" s="151"/>
      <c r="G128" s="150"/>
      <c r="H128" s="151">
        <f t="shared" ref="H128:P128" si="22">H126-H127</f>
        <v>0</v>
      </c>
      <c r="I128" s="151">
        <f t="shared" si="22"/>
        <v>0</v>
      </c>
      <c r="J128" s="151">
        <f t="shared" si="22"/>
        <v>0</v>
      </c>
      <c r="K128" s="151">
        <f t="shared" si="22"/>
        <v>0</v>
      </c>
      <c r="L128" s="151">
        <f t="shared" si="22"/>
        <v>0</v>
      </c>
      <c r="M128" s="151">
        <f t="shared" si="22"/>
        <v>0</v>
      </c>
      <c r="N128" s="151">
        <f t="shared" si="22"/>
        <v>0</v>
      </c>
      <c r="O128" s="151">
        <f t="shared" si="22"/>
        <v>58.6399999999994</v>
      </c>
      <c r="P128" s="151">
        <f t="shared" si="22"/>
        <v>58.6399999999849</v>
      </c>
      <c r="Q128" s="151"/>
    </row>
    <row r="129" s="1" customFormat="1" spans="5:17">
      <c r="E129" s="150"/>
      <c r="F129" s="151"/>
      <c r="G129" s="150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</row>
    <row r="130" s="1" customFormat="1" spans="5:17">
      <c r="E130" s="150"/>
      <c r="F130" s="151"/>
      <c r="G130" s="150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</row>
    <row r="131" s="1" customFormat="1" spans="5:17">
      <c r="E131" s="150"/>
      <c r="F131" s="151"/>
      <c r="G131" s="150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</row>
    <row r="132" s="1" customFormat="1" spans="5:17">
      <c r="E132" s="150"/>
      <c r="F132" s="151"/>
      <c r="G132" s="150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</row>
    <row r="133" s="1" customFormat="1" spans="5:17">
      <c r="E133" s="150"/>
      <c r="F133" s="151"/>
      <c r="G133" s="150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</row>
    <row r="134" s="1" customFormat="1" spans="5:17">
      <c r="E134" s="150"/>
      <c r="F134" s="151"/>
      <c r="G134" s="150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</row>
    <row r="135" s="1" customFormat="1" spans="5:17">
      <c r="E135" s="150"/>
      <c r="F135" s="151"/>
      <c r="G135" s="150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</row>
  </sheetData>
  <mergeCells count="158">
    <mergeCell ref="A1:U1"/>
    <mergeCell ref="A2:U2"/>
    <mergeCell ref="A3:U3"/>
    <mergeCell ref="A4:U4"/>
    <mergeCell ref="E5:G5"/>
    <mergeCell ref="H5:I5"/>
    <mergeCell ref="L5:M5"/>
    <mergeCell ref="S5:T5"/>
    <mergeCell ref="A22:U22"/>
    <mergeCell ref="E23:G23"/>
    <mergeCell ref="H23:I23"/>
    <mergeCell ref="L23:M23"/>
    <mergeCell ref="S23:T23"/>
    <mergeCell ref="A33:U33"/>
    <mergeCell ref="E34:G34"/>
    <mergeCell ref="H34:I34"/>
    <mergeCell ref="L34:M34"/>
    <mergeCell ref="S34:T34"/>
    <mergeCell ref="A46:U46"/>
    <mergeCell ref="E47:G47"/>
    <mergeCell ref="H47:I47"/>
    <mergeCell ref="L47:M47"/>
    <mergeCell ref="S47:T47"/>
    <mergeCell ref="A57:U57"/>
    <mergeCell ref="E58:G58"/>
    <mergeCell ref="H58:I58"/>
    <mergeCell ref="L58:M58"/>
    <mergeCell ref="S58:T58"/>
    <mergeCell ref="A67:U67"/>
    <mergeCell ref="E68:G68"/>
    <mergeCell ref="H68:I68"/>
    <mergeCell ref="L68:M68"/>
    <mergeCell ref="S68:T68"/>
    <mergeCell ref="A74:U74"/>
    <mergeCell ref="E75:G75"/>
    <mergeCell ref="H75:I75"/>
    <mergeCell ref="L75:M75"/>
    <mergeCell ref="S75:T75"/>
    <mergeCell ref="A82:U82"/>
    <mergeCell ref="E83:G83"/>
    <mergeCell ref="H83:I83"/>
    <mergeCell ref="L83:M83"/>
    <mergeCell ref="S83:T83"/>
    <mergeCell ref="A89:U89"/>
    <mergeCell ref="E90:G90"/>
    <mergeCell ref="H90:I90"/>
    <mergeCell ref="L90:M90"/>
    <mergeCell ref="S90:T90"/>
    <mergeCell ref="B108:C108"/>
    <mergeCell ref="B124:C124"/>
    <mergeCell ref="A5:A6"/>
    <mergeCell ref="A23:A24"/>
    <mergeCell ref="A34:A35"/>
    <mergeCell ref="A47:A48"/>
    <mergeCell ref="A58:A59"/>
    <mergeCell ref="A68:A69"/>
    <mergeCell ref="A75:A76"/>
    <mergeCell ref="A83:A84"/>
    <mergeCell ref="A90:A91"/>
    <mergeCell ref="B5:B6"/>
    <mergeCell ref="B23:B24"/>
    <mergeCell ref="B34:B35"/>
    <mergeCell ref="B47:B48"/>
    <mergeCell ref="B58:B59"/>
    <mergeCell ref="B68:B69"/>
    <mergeCell ref="B75:B76"/>
    <mergeCell ref="B83:B84"/>
    <mergeCell ref="B90:B91"/>
    <mergeCell ref="C5:C6"/>
    <mergeCell ref="C23:C24"/>
    <mergeCell ref="C34:C35"/>
    <mergeCell ref="C47:C48"/>
    <mergeCell ref="C58:C59"/>
    <mergeCell ref="C68:C69"/>
    <mergeCell ref="C75:C76"/>
    <mergeCell ref="C83:C84"/>
    <mergeCell ref="C90:C91"/>
    <mergeCell ref="D5:D6"/>
    <mergeCell ref="D23:D24"/>
    <mergeCell ref="D34:D35"/>
    <mergeCell ref="D47:D48"/>
    <mergeCell ref="D58:D59"/>
    <mergeCell ref="D68:D69"/>
    <mergeCell ref="D75:D76"/>
    <mergeCell ref="D83:D84"/>
    <mergeCell ref="D90:D91"/>
    <mergeCell ref="J5:J6"/>
    <mergeCell ref="J23:J24"/>
    <mergeCell ref="J34:J35"/>
    <mergeCell ref="J47:J48"/>
    <mergeCell ref="J58:J59"/>
    <mergeCell ref="J68:J69"/>
    <mergeCell ref="J75:J76"/>
    <mergeCell ref="J83:J84"/>
    <mergeCell ref="J90:J91"/>
    <mergeCell ref="K5:K6"/>
    <mergeCell ref="K23:K24"/>
    <mergeCell ref="K34:K35"/>
    <mergeCell ref="K47:K48"/>
    <mergeCell ref="K58:K59"/>
    <mergeCell ref="K68:K69"/>
    <mergeCell ref="K75:K76"/>
    <mergeCell ref="K83:K84"/>
    <mergeCell ref="K90:K91"/>
    <mergeCell ref="N5:N6"/>
    <mergeCell ref="N23:N24"/>
    <mergeCell ref="N34:N35"/>
    <mergeCell ref="N47:N48"/>
    <mergeCell ref="N58:N59"/>
    <mergeCell ref="N68:N69"/>
    <mergeCell ref="N75:N76"/>
    <mergeCell ref="N83:N84"/>
    <mergeCell ref="N90:N91"/>
    <mergeCell ref="O5:O6"/>
    <mergeCell ref="O23:O24"/>
    <mergeCell ref="O34:O35"/>
    <mergeCell ref="O47:O48"/>
    <mergeCell ref="O58:O59"/>
    <mergeCell ref="O68:O69"/>
    <mergeCell ref="O75:O76"/>
    <mergeCell ref="O83:O84"/>
    <mergeCell ref="O90:O91"/>
    <mergeCell ref="P5:P6"/>
    <mergeCell ref="P23:P24"/>
    <mergeCell ref="P34:P35"/>
    <mergeCell ref="P47:P48"/>
    <mergeCell ref="P58:P59"/>
    <mergeCell ref="P68:P69"/>
    <mergeCell ref="P75:P76"/>
    <mergeCell ref="P83:P84"/>
    <mergeCell ref="P90:P91"/>
    <mergeCell ref="Q5:Q6"/>
    <mergeCell ref="Q23:Q24"/>
    <mergeCell ref="Q34:Q35"/>
    <mergeCell ref="Q47:Q48"/>
    <mergeCell ref="Q58:Q59"/>
    <mergeCell ref="Q68:Q69"/>
    <mergeCell ref="Q75:Q76"/>
    <mergeCell ref="Q83:Q84"/>
    <mergeCell ref="Q90:Q91"/>
    <mergeCell ref="R5:R6"/>
    <mergeCell ref="R23:R24"/>
    <mergeCell ref="R34:R35"/>
    <mergeCell ref="R47:R48"/>
    <mergeCell ref="R58:R59"/>
    <mergeCell ref="R68:R69"/>
    <mergeCell ref="R75:R76"/>
    <mergeCell ref="R83:R84"/>
    <mergeCell ref="R90:R91"/>
    <mergeCell ref="U5:U6"/>
    <mergeCell ref="U23:U24"/>
    <mergeCell ref="U34:U35"/>
    <mergeCell ref="U47:U48"/>
    <mergeCell ref="U58:U59"/>
    <mergeCell ref="U68:U69"/>
    <mergeCell ref="U75:U76"/>
    <mergeCell ref="U83:U84"/>
    <mergeCell ref="U90:U91"/>
  </mergeCells>
  <pageMargins left="0.75" right="0.75" top="1" bottom="1" header="0.511805555555556" footer="0.511805555555556"/>
  <pageSetup paperSize="9" scale="22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15" sqref="D15"/>
    </sheetView>
  </sheetViews>
  <sheetFormatPr defaultColWidth="8.88888888888889" defaultRowHeight="14.4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2018年1-3月县域财险数据</vt:lpstr>
      <vt:lpstr>2018年1-3月县域寿险数据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灰太狼de笑</cp:lastModifiedBy>
  <dcterms:created xsi:type="dcterms:W3CDTF">2018-02-27T11:14:00Z</dcterms:created>
  <dcterms:modified xsi:type="dcterms:W3CDTF">2018-04-13T06:59:06Z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