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3380"/>
  </bookViews>
  <sheets>
    <sheet name="1-11月县域寿险数据" sheetId="2" r:id="rId1"/>
    <sheet name="1-11县域财险数据" sheetId="3" r:id="rId2"/>
  </sheets>
  <calcPr calcId="144525" concurrentCalc="0"/>
</workbook>
</file>

<file path=xl/sharedStrings.xml><?xml version="1.0" encoding="utf-8"?>
<sst xmlns="http://schemas.openxmlformats.org/spreadsheetml/2006/main" count="81">
  <si>
    <t>广元市县域寿险数据统计表</t>
  </si>
  <si>
    <t>(2017年1-11月)</t>
  </si>
  <si>
    <t>单位：万元</t>
  </si>
  <si>
    <t>全市寿险业务数据汇总</t>
  </si>
  <si>
    <t>单位</t>
  </si>
  <si>
    <t>总保费</t>
  </si>
  <si>
    <t>市场份额</t>
  </si>
  <si>
    <t>同比（%）</t>
  </si>
  <si>
    <t>个人新单期交保费</t>
  </si>
  <si>
    <t>银邮保费</t>
  </si>
  <si>
    <t>团险保费</t>
  </si>
  <si>
    <t>农村小额人身保险保费</t>
  </si>
  <si>
    <t>城乡居民大病保险</t>
  </si>
  <si>
    <t>续收保费</t>
  </si>
  <si>
    <t>持证人力</t>
  </si>
  <si>
    <t>赔款金额</t>
  </si>
  <si>
    <t>给付金额</t>
  </si>
  <si>
    <t>退保金</t>
  </si>
  <si>
    <t>保单贷款</t>
  </si>
  <si>
    <t>上交税金</t>
  </si>
  <si>
    <t>个人新单趸交保费</t>
  </si>
  <si>
    <t>其中：10年期及以上新单保费</t>
  </si>
  <si>
    <t>银邮期交保费</t>
  </si>
  <si>
    <t>银邮趸交保费</t>
  </si>
  <si>
    <t>承保人数</t>
  </si>
  <si>
    <t>保费收入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</si>
  <si>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</si>
  <si>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</si>
  <si>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</si>
  <si>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</si>
  <si>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</si>
  <si>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</si>
  <si>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</si>
  <si>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</si>
  <si>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</si>
  <si>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</si>
  <si>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</si>
  <si>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</si>
  <si>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</si>
  <si>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</si>
  <si>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</si>
  <si>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合计</t>
  </si>
  <si>
    <t>旺苍县</t>
  </si>
  <si>
    <t>赔款、给付金额合计</t>
  </si>
  <si>
    <t>∕</t>
  </si>
  <si>
    <t>苍溪县</t>
  </si>
  <si>
    <t>剑阁县</t>
  </si>
  <si>
    <t>青川县</t>
  </si>
  <si>
    <t>昭化区</t>
  </si>
  <si>
    <t>朝天区</t>
  </si>
  <si>
    <t>宝轮镇</t>
  </si>
  <si>
    <t>利州区</t>
  </si>
  <si>
    <t>校验</t>
  </si>
  <si>
    <t>太平洋人寿</t>
  </si>
  <si>
    <t>2017 年1-11月广元市县域财险汇总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</si>
  <si>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</si>
  <si>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</si>
  <si>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</si>
  <si>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</si>
  <si>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</si>
  <si>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</si>
  <si>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其他险种保费收入</t>
  </si>
  <si>
    <t>赔案件数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</si>
  <si>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</si>
  <si>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</si>
  <si>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</si>
  <si>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</si>
  <si>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</si>
  <si>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</si>
  <si>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</si>
  <si>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</si>
  <si>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</si>
  <si>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</si>
  <si>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</si>
  <si>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</si>
  <si>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</si>
  <si>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</si>
  <si>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</si>
  <si>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</si>
  <si>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</si>
  <si>
    <t>/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</si>
</sst>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[Red]\-#,##0.00\ "/>
    <numFmt numFmtId="43" formatCode="_ * #,##0.00_ ;_ * \-#,##0.00_ ;_ * &quot;-&quot;??_ ;_ @_ "/>
    <numFmt numFmtId="177" formatCode="#,##0.00_ "/>
    <numFmt numFmtId="178" formatCode="0.00_);[Red]\(0.00\)"/>
    <numFmt numFmtId="179" formatCode="0_ "/>
    <numFmt numFmtId="180" formatCode="0.00_ "/>
    <numFmt numFmtId="181" formatCode="0_);[Red]\(0\)"/>
    <numFmt numFmtId="182" formatCode="0.0_ "/>
    <numFmt numFmtId="183" formatCode="#,##0.0_ "/>
    <numFmt numFmtId="184" formatCode="0;[Red]0"/>
    <numFmt numFmtId="185" formatCode="#,##0.00;[Red]#,##0.00"/>
    <numFmt numFmtId="186" formatCode="#,##0_ "/>
  </numFmts>
  <fonts count="3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8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23" fillId="0" borderId="0"/>
    <xf numFmtId="0" fontId="27" fillId="15" borderId="17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36" fillId="0" borderId="2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23" fillId="0" borderId="0"/>
    <xf numFmtId="0" fontId="3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vertical="center"/>
    </xf>
    <xf numFmtId="0" fontId="1" fillId="0" borderId="0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right" vertical="center"/>
    </xf>
    <xf numFmtId="0" fontId="3" fillId="0" borderId="2" xfId="55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2" fillId="0" borderId="3" xfId="55" applyFont="1" applyFill="1" applyBorder="1" applyAlignment="1">
      <alignment horizontal="center" vertical="center"/>
    </xf>
    <xf numFmtId="0" fontId="2" fillId="0" borderId="3" xfId="55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" fillId="0" borderId="4" xfId="55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 wrapText="1"/>
    </xf>
    <xf numFmtId="0" fontId="2" fillId="0" borderId="5" xfId="55" applyFont="1" applyFill="1" applyBorder="1" applyAlignment="1">
      <alignment horizontal="center" vertical="center" wrapText="1"/>
    </xf>
    <xf numFmtId="0" fontId="2" fillId="0" borderId="6" xfId="55" applyFont="1" applyFill="1" applyBorder="1" applyAlignment="1">
      <alignment horizontal="center" vertical="center" wrapText="1"/>
    </xf>
    <xf numFmtId="0" fontId="2" fillId="0" borderId="7" xfId="55" applyFont="1" applyFill="1" applyBorder="1" applyAlignment="1">
      <alignment horizontal="center" vertical="center"/>
    </xf>
    <xf numFmtId="0" fontId="2" fillId="0" borderId="7" xfId="55" applyFont="1" applyFill="1" applyBorder="1" applyAlignment="1">
      <alignment horizontal="center" vertical="center" wrapText="1"/>
    </xf>
    <xf numFmtId="180" fontId="2" fillId="0" borderId="2" xfId="55" applyNumberFormat="1" applyFont="1" applyFill="1" applyBorder="1" applyAlignment="1">
      <alignment vertical="center"/>
    </xf>
    <xf numFmtId="180" fontId="2" fillId="0" borderId="2" xfId="55" applyNumberFormat="1" applyFont="1" applyFill="1" applyBorder="1" applyAlignment="1">
      <alignment horizontal="center" vertical="center"/>
    </xf>
    <xf numFmtId="179" fontId="2" fillId="0" borderId="2" xfId="55" applyNumberFormat="1" applyFont="1" applyFill="1" applyBorder="1" applyAlignment="1">
      <alignment horizontal="center" vertical="center"/>
    </xf>
    <xf numFmtId="180" fontId="2" fillId="0" borderId="2" xfId="5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180" fontId="2" fillId="2" borderId="2" xfId="55" applyNumberFormat="1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vertical="center"/>
    </xf>
    <xf numFmtId="181" fontId="2" fillId="0" borderId="2" xfId="55" applyNumberFormat="1" applyFont="1" applyFill="1" applyBorder="1" applyAlignment="1">
      <alignment horizontal="center" vertical="center"/>
    </xf>
    <xf numFmtId="180" fontId="1" fillId="0" borderId="0" xfId="55" applyNumberFormat="1" applyFont="1" applyFill="1" applyBorder="1" applyAlignment="1">
      <alignment horizontal="center" vertical="center"/>
    </xf>
    <xf numFmtId="180" fontId="2" fillId="0" borderId="1" xfId="55" applyNumberFormat="1" applyFont="1" applyFill="1" applyBorder="1" applyAlignment="1">
      <alignment horizontal="right" vertical="center"/>
    </xf>
    <xf numFmtId="180" fontId="2" fillId="0" borderId="3" xfId="55" applyNumberFormat="1" applyFont="1" applyFill="1" applyBorder="1" applyAlignment="1">
      <alignment horizontal="center" vertical="center" wrapText="1"/>
    </xf>
    <xf numFmtId="0" fontId="2" fillId="0" borderId="8" xfId="55" applyFont="1" applyFill="1" applyBorder="1" applyAlignment="1">
      <alignment horizontal="center" vertical="center" wrapText="1"/>
    </xf>
    <xf numFmtId="0" fontId="2" fillId="0" borderId="9" xfId="55" applyFont="1" applyFill="1" applyBorder="1" applyAlignment="1">
      <alignment horizontal="center" vertical="center" wrapText="1"/>
    </xf>
    <xf numFmtId="180" fontId="2" fillId="0" borderId="4" xfId="55" applyNumberFormat="1" applyFont="1" applyFill="1" applyBorder="1" applyAlignment="1">
      <alignment horizontal="center" vertical="center" wrapText="1"/>
    </xf>
    <xf numFmtId="0" fontId="2" fillId="0" borderId="10" xfId="55" applyFont="1" applyFill="1" applyBorder="1" applyAlignment="1">
      <alignment horizontal="center" vertical="center" wrapText="1"/>
    </xf>
    <xf numFmtId="0" fontId="2" fillId="0" borderId="11" xfId="55" applyFont="1" applyFill="1" applyBorder="1" applyAlignment="1">
      <alignment horizontal="center" vertical="center" wrapText="1"/>
    </xf>
    <xf numFmtId="180" fontId="2" fillId="0" borderId="7" xfId="55" applyNumberFormat="1" applyFont="1" applyFill="1" applyBorder="1" applyAlignment="1">
      <alignment horizontal="center" vertical="center" wrapText="1"/>
    </xf>
    <xf numFmtId="180" fontId="1" fillId="0" borderId="1" xfId="55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82" fontId="2" fillId="0" borderId="2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vertical="center"/>
    </xf>
    <xf numFmtId="0" fontId="2" fillId="0" borderId="0" xfId="55" applyFont="1" applyFill="1" applyAlignment="1">
      <alignment horizontal="center" vertical="center"/>
    </xf>
    <xf numFmtId="179" fontId="2" fillId="0" borderId="2" xfId="49" applyNumberFormat="1" applyFont="1" applyBorder="1" applyAlignment="1">
      <alignment horizontal="center" vertical="center"/>
    </xf>
    <xf numFmtId="180" fontId="2" fillId="0" borderId="2" xfId="49" applyNumberFormat="1" applyFont="1" applyBorder="1" applyAlignment="1">
      <alignment horizontal="center" vertical="center"/>
    </xf>
    <xf numFmtId="184" fontId="2" fillId="0" borderId="2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43" fontId="5" fillId="0" borderId="0" xfId="55" applyNumberFormat="1" applyFont="1" applyFill="1" applyAlignment="1">
      <alignment horizontal="center" vertical="center"/>
    </xf>
    <xf numFmtId="0" fontId="2" fillId="0" borderId="0" xfId="55" applyFont="1" applyFill="1" applyAlignment="1">
      <alignment vertical="center"/>
    </xf>
    <xf numFmtId="180" fontId="2" fillId="0" borderId="0" xfId="55" applyNumberFormat="1" applyFont="1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180" fontId="6" fillId="0" borderId="0" xfId="0" applyNumberFormat="1" applyFont="1" applyFill="1" applyAlignment="1">
      <alignment vertical="center"/>
    </xf>
    <xf numFmtId="181" fontId="2" fillId="0" borderId="2" xfId="49" applyNumberFormat="1" applyFont="1" applyFill="1" applyBorder="1" applyAlignment="1">
      <alignment horizontal="center" vertical="center"/>
    </xf>
    <xf numFmtId="178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80" fontId="3" fillId="0" borderId="0" xfId="55" applyNumberFormat="1" applyFont="1" applyFill="1" applyAlignment="1">
      <alignment vertical="center"/>
    </xf>
    <xf numFmtId="181" fontId="2" fillId="0" borderId="2" xfId="49" applyNumberFormat="1" applyFont="1" applyBorder="1" applyAlignment="1">
      <alignment horizontal="center" vertical="center"/>
    </xf>
    <xf numFmtId="178" fontId="2" fillId="0" borderId="2" xfId="49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0" xfId="56" applyFont="1" applyAlignment="1">
      <alignment horizontal="center" vertical="center"/>
    </xf>
    <xf numFmtId="0" fontId="3" fillId="0" borderId="0" xfId="56" applyFont="1" applyAlignment="1">
      <alignment horizontal="center" vertical="center"/>
    </xf>
    <xf numFmtId="0" fontId="2" fillId="0" borderId="0" xfId="56" applyFont="1" applyAlignment="1">
      <alignment horizontal="right" vertical="center"/>
    </xf>
    <xf numFmtId="0" fontId="8" fillId="0" borderId="1" xfId="56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 wrapText="1"/>
    </xf>
    <xf numFmtId="0" fontId="2" fillId="0" borderId="3" xfId="56" applyFont="1" applyBorder="1" applyAlignment="1">
      <alignment horizontal="center" vertical="center" wrapText="1" shrinkToFit="1"/>
    </xf>
    <xf numFmtId="0" fontId="2" fillId="0" borderId="2" xfId="56" applyFont="1" applyBorder="1" applyAlignment="1">
      <alignment horizontal="center" vertical="center" wrapText="1" shrinkToFit="1"/>
    </xf>
    <xf numFmtId="0" fontId="2" fillId="0" borderId="2" xfId="56" applyFont="1" applyFill="1" applyBorder="1" applyAlignment="1">
      <alignment horizontal="center" vertical="center" wrapText="1" shrinkToFit="1"/>
    </xf>
    <xf numFmtId="0" fontId="2" fillId="0" borderId="5" xfId="56" applyFont="1" applyBorder="1" applyAlignment="1">
      <alignment horizontal="center" vertical="center"/>
    </xf>
    <xf numFmtId="0" fontId="2" fillId="0" borderId="7" xfId="56" applyFont="1" applyBorder="1" applyAlignment="1">
      <alignment horizontal="center" vertical="center"/>
    </xf>
    <xf numFmtId="0" fontId="2" fillId="0" borderId="7" xfId="56" applyFont="1" applyBorder="1" applyAlignment="1">
      <alignment horizontal="center" vertical="center" wrapText="1"/>
    </xf>
    <xf numFmtId="0" fontId="2" fillId="0" borderId="7" xfId="56" applyFont="1" applyBorder="1" applyAlignment="1">
      <alignment horizontal="center" vertical="center" wrapText="1" shrinkToFit="1"/>
    </xf>
    <xf numFmtId="0" fontId="2" fillId="0" borderId="2" xfId="56" applyFont="1" applyBorder="1" applyAlignment="1">
      <alignment vertical="center" wrapText="1" shrinkToFit="1"/>
    </xf>
    <xf numFmtId="0" fontId="9" fillId="0" borderId="2" xfId="56" applyFont="1" applyBorder="1" applyAlignment="1">
      <alignment vertical="center" wrapText="1" shrinkToFit="1"/>
    </xf>
    <xf numFmtId="0" fontId="2" fillId="0" borderId="2" xfId="56" applyFont="1" applyBorder="1" applyAlignment="1">
      <alignment horizontal="center" vertical="center" wrapText="1"/>
    </xf>
    <xf numFmtId="177" fontId="2" fillId="0" borderId="2" xfId="56" applyNumberFormat="1" applyFont="1" applyBorder="1" applyAlignment="1">
      <alignment horizontal="center" vertical="center"/>
    </xf>
    <xf numFmtId="180" fontId="2" fillId="0" borderId="7" xfId="56" applyNumberFormat="1" applyFont="1" applyBorder="1" applyAlignment="1">
      <alignment horizontal="center" vertical="center"/>
    </xf>
    <xf numFmtId="180" fontId="2" fillId="0" borderId="2" xfId="56" applyNumberFormat="1" applyFont="1" applyBorder="1" applyAlignment="1">
      <alignment horizontal="center" vertical="center"/>
    </xf>
    <xf numFmtId="180" fontId="10" fillId="0" borderId="2" xfId="49" applyNumberFormat="1" applyFont="1" applyBorder="1" applyAlignment="1">
      <alignment horizontal="center" vertical="center"/>
    </xf>
    <xf numFmtId="180" fontId="6" fillId="3" borderId="2" xfId="56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177" fontId="6" fillId="3" borderId="2" xfId="56" applyNumberFormat="1" applyFont="1" applyFill="1" applyBorder="1" applyAlignment="1">
      <alignment horizontal="center" vertical="center"/>
    </xf>
    <xf numFmtId="0" fontId="2" fillId="0" borderId="2" xfId="56" applyFont="1" applyBorder="1" applyAlignment="1">
      <alignment horizontal="center" vertical="center"/>
    </xf>
    <xf numFmtId="180" fontId="2" fillId="0" borderId="2" xfId="56" applyNumberFormat="1" applyFont="1" applyBorder="1" applyAlignment="1">
      <alignment horizontal="center" vertical="center" wrapText="1"/>
    </xf>
    <xf numFmtId="177" fontId="2" fillId="0" borderId="2" xfId="56" applyNumberFormat="1" applyFont="1" applyBorder="1" applyAlignment="1">
      <alignment horizontal="center" vertical="center" wrapText="1"/>
    </xf>
    <xf numFmtId="186" fontId="2" fillId="0" borderId="2" xfId="56" applyNumberFormat="1" applyFont="1" applyBorder="1" applyAlignment="1">
      <alignment horizontal="center" vertical="center"/>
    </xf>
    <xf numFmtId="0" fontId="4" fillId="0" borderId="2" xfId="56" applyFont="1" applyBorder="1" applyAlignment="1">
      <alignment horizontal="center" vertical="center"/>
    </xf>
    <xf numFmtId="177" fontId="2" fillId="0" borderId="2" xfId="55" applyNumberFormat="1" applyFont="1" applyFill="1" applyBorder="1" applyAlignment="1">
      <alignment horizontal="center" vertical="center"/>
    </xf>
    <xf numFmtId="180" fontId="2" fillId="0" borderId="2" xfId="56" applyNumberFormat="1" applyFont="1" applyFill="1" applyBorder="1" applyAlignment="1">
      <alignment horizontal="center" vertical="center"/>
    </xf>
    <xf numFmtId="180" fontId="2" fillId="0" borderId="2" xfId="56" applyNumberFormat="1" applyFont="1" applyFill="1" applyBorder="1" applyAlignment="1">
      <alignment horizontal="center" vertical="center" wrapText="1" shrinkToFit="1"/>
    </xf>
    <xf numFmtId="180" fontId="2" fillId="0" borderId="2" xfId="56" applyNumberFormat="1" applyFont="1" applyFill="1" applyBorder="1" applyAlignment="1">
      <alignment horizontal="center" vertical="center" wrapText="1"/>
    </xf>
    <xf numFmtId="178" fontId="2" fillId="0" borderId="2" xfId="56" applyNumberFormat="1" applyFont="1" applyFill="1" applyBorder="1" applyAlignment="1">
      <alignment horizontal="center" vertical="center"/>
    </xf>
    <xf numFmtId="177" fontId="2" fillId="0" borderId="2" xfId="56" applyNumberFormat="1" applyFont="1" applyBorder="1" applyAlignment="1">
      <alignment horizontal="center" vertical="center" wrapText="1" shrinkToFit="1"/>
    </xf>
    <xf numFmtId="0" fontId="8" fillId="0" borderId="12" xfId="56" applyFont="1" applyBorder="1" applyAlignment="1">
      <alignment horizontal="center" vertical="center"/>
    </xf>
    <xf numFmtId="177" fontId="4" fillId="0" borderId="2" xfId="56" applyNumberFormat="1" applyFont="1" applyFill="1" applyBorder="1" applyAlignment="1">
      <alignment horizontal="center" vertical="center"/>
    </xf>
    <xf numFmtId="180" fontId="2" fillId="0" borderId="2" xfId="29" applyNumberFormat="1" applyFont="1" applyBorder="1" applyAlignment="1">
      <alignment horizontal="center" vertical="center"/>
    </xf>
    <xf numFmtId="179" fontId="2" fillId="0" borderId="2" xfId="56" applyNumberFormat="1" applyFont="1" applyFill="1" applyBorder="1" applyAlignment="1" applyProtection="1">
      <alignment horizontal="center" vertical="center"/>
    </xf>
    <xf numFmtId="177" fontId="4" fillId="3" borderId="2" xfId="56" applyNumberFormat="1" applyFont="1" applyFill="1" applyBorder="1" applyAlignment="1">
      <alignment horizontal="center" vertical="center"/>
    </xf>
    <xf numFmtId="177" fontId="11" fillId="0" borderId="2" xfId="56" applyNumberFormat="1" applyFont="1" applyBorder="1" applyAlignment="1">
      <alignment horizontal="center" vertical="center" wrapText="1"/>
    </xf>
    <xf numFmtId="180" fontId="2" fillId="0" borderId="2" xfId="58" applyNumberFormat="1" applyFont="1" applyBorder="1" applyAlignment="1">
      <alignment horizontal="center" vertical="center"/>
    </xf>
    <xf numFmtId="177" fontId="2" fillId="0" borderId="2" xfId="56" applyNumberFormat="1" applyFont="1" applyFill="1" applyBorder="1" applyAlignment="1">
      <alignment horizontal="center" vertical="center"/>
    </xf>
    <xf numFmtId="186" fontId="2" fillId="0" borderId="2" xfId="56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177" fontId="11" fillId="0" borderId="2" xfId="56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183" fontId="2" fillId="0" borderId="2" xfId="56" applyNumberFormat="1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/>
    </xf>
    <xf numFmtId="177" fontId="2" fillId="0" borderId="2" xfId="56" applyNumberFormat="1" applyFont="1" applyFill="1" applyBorder="1" applyAlignment="1">
      <alignment horizontal="center" vertical="center" wrapText="1" shrinkToFit="1"/>
    </xf>
    <xf numFmtId="176" fontId="10" fillId="0" borderId="2" xfId="56" applyNumberFormat="1" applyFont="1" applyBorder="1" applyAlignment="1">
      <alignment horizontal="center" vertical="center"/>
    </xf>
    <xf numFmtId="177" fontId="13" fillId="0" borderId="7" xfId="56" applyNumberFormat="1" applyFont="1" applyBorder="1" applyAlignment="1">
      <alignment horizontal="center" vertical="center" wrapText="1"/>
    </xf>
    <xf numFmtId="186" fontId="2" fillId="0" borderId="2" xfId="56" applyNumberFormat="1" applyFont="1" applyFill="1" applyBorder="1" applyAlignment="1">
      <alignment horizontal="center" vertical="center" wrapText="1"/>
    </xf>
    <xf numFmtId="0" fontId="2" fillId="0" borderId="6" xfId="56" applyFont="1" applyBorder="1" applyAlignment="1">
      <alignment horizontal="center" vertical="center"/>
    </xf>
    <xf numFmtId="0" fontId="2" fillId="0" borderId="5" xfId="56" applyFont="1" applyBorder="1" applyAlignment="1">
      <alignment horizontal="center" vertical="center" wrapText="1"/>
    </xf>
    <xf numFmtId="0" fontId="2" fillId="0" borderId="6" xfId="56" applyFont="1" applyBorder="1" applyAlignment="1">
      <alignment horizontal="center" vertical="center" wrapText="1"/>
    </xf>
    <xf numFmtId="3" fontId="10" fillId="0" borderId="2" xfId="56" applyNumberFormat="1" applyFont="1" applyBorder="1" applyAlignment="1">
      <alignment horizontal="center" vertical="center"/>
    </xf>
    <xf numFmtId="180" fontId="10" fillId="0" borderId="2" xfId="56" applyNumberFormat="1" applyFont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/>
    </xf>
    <xf numFmtId="0" fontId="10" fillId="0" borderId="2" xfId="56" applyNumberFormat="1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18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3" borderId="2" xfId="56" applyNumberFormat="1" applyFont="1" applyFill="1" applyBorder="1" applyAlignment="1">
      <alignment horizontal="center" vertical="center"/>
    </xf>
    <xf numFmtId="178" fontId="2" fillId="0" borderId="2" xfId="56" applyNumberFormat="1" applyFont="1" applyBorder="1" applyAlignment="1">
      <alignment horizontal="center" vertical="center"/>
    </xf>
    <xf numFmtId="186" fontId="2" fillId="0" borderId="2" xfId="56" applyNumberFormat="1" applyFont="1" applyBorder="1" applyAlignment="1">
      <alignment horizontal="center" vertical="center" wrapText="1"/>
    </xf>
    <xf numFmtId="186" fontId="10" fillId="0" borderId="2" xfId="56" applyNumberFormat="1" applyFont="1" applyBorder="1" applyAlignment="1">
      <alignment horizontal="center" vertical="center"/>
    </xf>
    <xf numFmtId="177" fontId="10" fillId="0" borderId="2" xfId="56" applyNumberFormat="1" applyFont="1" applyBorder="1" applyAlignment="1">
      <alignment horizontal="center" vertical="center"/>
    </xf>
    <xf numFmtId="186" fontId="2" fillId="0" borderId="2" xfId="55" applyNumberFormat="1" applyFont="1" applyFill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 wrapText="1"/>
    </xf>
    <xf numFmtId="186" fontId="2" fillId="0" borderId="2" xfId="56" applyNumberFormat="1" applyFont="1" applyBorder="1" applyAlignment="1">
      <alignment horizontal="center" vertical="center" wrapText="1" shrinkToFit="1"/>
    </xf>
    <xf numFmtId="186" fontId="4" fillId="0" borderId="2" xfId="56" applyNumberFormat="1" applyFont="1" applyFill="1" applyBorder="1" applyAlignment="1">
      <alignment horizontal="center" vertical="center"/>
    </xf>
    <xf numFmtId="178" fontId="4" fillId="0" borderId="2" xfId="56" applyNumberFormat="1" applyFont="1" applyFill="1" applyBorder="1" applyAlignment="1">
      <alignment horizontal="center" vertical="center"/>
    </xf>
    <xf numFmtId="181" fontId="4" fillId="0" borderId="2" xfId="56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 applyProtection="1">
      <alignment horizontal="center" vertical="center"/>
    </xf>
    <xf numFmtId="180" fontId="2" fillId="0" borderId="2" xfId="56" applyNumberFormat="1" applyFont="1" applyFill="1" applyBorder="1" applyAlignment="1" applyProtection="1">
      <alignment horizontal="center" vertical="center"/>
    </xf>
    <xf numFmtId="179" fontId="11" fillId="0" borderId="2" xfId="56" applyNumberFormat="1" applyFont="1" applyFill="1" applyBorder="1" applyAlignment="1" applyProtection="1">
      <alignment horizontal="center" vertical="center"/>
    </xf>
    <xf numFmtId="179" fontId="11" fillId="0" borderId="5" xfId="56" applyNumberFormat="1" applyFont="1" applyFill="1" applyBorder="1" applyAlignment="1" applyProtection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186" fontId="2" fillId="0" borderId="2" xfId="56" applyNumberFormat="1" applyFont="1" applyFill="1" applyBorder="1" applyAlignment="1" applyProtection="1">
      <alignment horizontal="center" vertical="center"/>
    </xf>
    <xf numFmtId="180" fontId="4" fillId="3" borderId="2" xfId="56" applyNumberFormat="1" applyFont="1" applyFill="1" applyBorder="1" applyAlignment="1">
      <alignment horizontal="center" vertical="center"/>
    </xf>
    <xf numFmtId="179" fontId="2" fillId="0" borderId="2" xfId="56" applyNumberFormat="1" applyFont="1" applyFill="1" applyBorder="1" applyAlignment="1">
      <alignment horizontal="center" vertical="center"/>
    </xf>
    <xf numFmtId="186" fontId="2" fillId="3" borderId="2" xfId="56" applyNumberFormat="1" applyFont="1" applyFill="1" applyBorder="1" applyAlignment="1">
      <alignment horizontal="center" vertical="center"/>
    </xf>
    <xf numFmtId="181" fontId="4" fillId="3" borderId="2" xfId="56" applyNumberFormat="1" applyFont="1" applyFill="1" applyBorder="1" applyAlignment="1">
      <alignment horizontal="center" vertical="center"/>
    </xf>
    <xf numFmtId="0" fontId="4" fillId="3" borderId="2" xfId="56" applyNumberFormat="1" applyFont="1" applyFill="1" applyBorder="1" applyAlignment="1">
      <alignment horizontal="center" vertical="center"/>
    </xf>
    <xf numFmtId="186" fontId="11" fillId="0" borderId="2" xfId="56" applyNumberFormat="1" applyFont="1" applyBorder="1" applyAlignment="1">
      <alignment horizontal="center" vertical="center" wrapText="1"/>
    </xf>
    <xf numFmtId="180" fontId="2" fillId="0" borderId="5" xfId="56" applyNumberFormat="1" applyFont="1" applyFill="1" applyBorder="1" applyAlignment="1" applyProtection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178" fontId="2" fillId="0" borderId="2" xfId="56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wrapText="1"/>
    </xf>
    <xf numFmtId="180" fontId="2" fillId="0" borderId="2" xfId="20" applyNumberFormat="1" applyFont="1" applyBorder="1" applyAlignment="1">
      <alignment horizontal="center" vertical="center"/>
    </xf>
    <xf numFmtId="180" fontId="2" fillId="0" borderId="2" xfId="20" applyNumberFormat="1" applyFont="1" applyFill="1" applyBorder="1" applyAlignment="1">
      <alignment horizontal="center" vertical="center"/>
    </xf>
    <xf numFmtId="181" fontId="2" fillId="0" borderId="2" xfId="56" applyNumberFormat="1" applyFont="1" applyFill="1" applyBorder="1" applyAlignment="1">
      <alignment horizontal="center" vertical="center"/>
    </xf>
    <xf numFmtId="177" fontId="2" fillId="0" borderId="2" xfId="56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77" fontId="13" fillId="0" borderId="2" xfId="56" applyNumberFormat="1" applyFont="1" applyBorder="1" applyAlignment="1">
      <alignment horizontal="center" vertical="center" wrapText="1"/>
    </xf>
    <xf numFmtId="0" fontId="3" fillId="0" borderId="0" xfId="49">
      <alignment vertical="center"/>
    </xf>
    <xf numFmtId="0" fontId="2" fillId="0" borderId="2" xfId="56" applyFont="1" applyBorder="1" applyAlignment="1">
      <alignment vertical="center"/>
    </xf>
    <xf numFmtId="0" fontId="3" fillId="0" borderId="0" xfId="49" applyFont="1">
      <alignment vertical="center"/>
    </xf>
    <xf numFmtId="180" fontId="3" fillId="0" borderId="0" xfId="49" applyNumberFormat="1">
      <alignment vertical="center"/>
    </xf>
    <xf numFmtId="179" fontId="10" fillId="0" borderId="2" xfId="49" applyNumberFormat="1" applyFont="1" applyBorder="1" applyAlignment="1">
      <alignment horizontal="center" vertical="center"/>
    </xf>
    <xf numFmtId="4" fontId="2" fillId="0" borderId="2" xfId="49" applyNumberFormat="1" applyFont="1" applyBorder="1" applyAlignment="1">
      <alignment horizontal="center" vertical="center"/>
    </xf>
    <xf numFmtId="178" fontId="6" fillId="3" borderId="2" xfId="56" applyNumberFormat="1" applyFont="1" applyFill="1" applyBorder="1" applyAlignment="1">
      <alignment horizontal="center" vertical="center"/>
    </xf>
    <xf numFmtId="181" fontId="6" fillId="3" borderId="2" xfId="56" applyNumberFormat="1" applyFont="1" applyFill="1" applyBorder="1" applyAlignment="1">
      <alignment horizontal="center" vertical="center"/>
    </xf>
    <xf numFmtId="185" fontId="6" fillId="3" borderId="2" xfId="56" applyNumberFormat="1" applyFont="1" applyFill="1" applyBorder="1" applyAlignment="1">
      <alignment horizontal="center" vertical="center"/>
    </xf>
    <xf numFmtId="177" fontId="2" fillId="0" borderId="2" xfId="56" applyNumberFormat="1" applyFont="1" applyFill="1" applyBorder="1" applyAlignment="1">
      <alignment horizontal="center" vertical="center" wrapText="1"/>
    </xf>
    <xf numFmtId="0" fontId="15" fillId="0" borderId="0" xfId="49" applyFont="1">
      <alignment vertical="center"/>
    </xf>
    <xf numFmtId="0" fontId="0" fillId="0" borderId="0" xfId="55" applyFont="1" applyFill="1" applyAlignment="1">
      <alignment vertical="center"/>
    </xf>
    <xf numFmtId="0" fontId="2" fillId="0" borderId="2" xfId="20" applyFont="1" applyBorder="1" applyAlignment="1">
      <alignment horizontal="center" vertical="center"/>
    </xf>
    <xf numFmtId="178" fontId="4" fillId="3" borderId="2" xfId="56" applyNumberFormat="1" applyFont="1" applyFill="1" applyBorder="1" applyAlignment="1">
      <alignment horizontal="center" vertical="center"/>
    </xf>
    <xf numFmtId="181" fontId="2" fillId="0" borderId="2" xfId="20" applyNumberFormat="1" applyFont="1" applyFill="1" applyBorder="1" applyAlignment="1">
      <alignment horizontal="center" vertical="center"/>
    </xf>
    <xf numFmtId="178" fontId="2" fillId="0" borderId="2" xfId="20" applyNumberFormat="1" applyFont="1" applyFill="1" applyBorder="1" applyAlignment="1">
      <alignment horizontal="center" vertical="center"/>
    </xf>
    <xf numFmtId="177" fontId="2" fillId="0" borderId="2" xfId="20" applyNumberFormat="1" applyFont="1" applyFill="1" applyBorder="1" applyAlignment="1">
      <alignment horizontal="center" vertical="center"/>
    </xf>
    <xf numFmtId="177" fontId="4" fillId="0" borderId="2" xfId="56" applyNumberFormat="1" applyFont="1" applyBorder="1" applyAlignment="1">
      <alignment horizontal="center" vertical="center"/>
    </xf>
    <xf numFmtId="186" fontId="4" fillId="0" borderId="2" xfId="56" applyNumberFormat="1" applyFont="1" applyBorder="1" applyAlignment="1">
      <alignment horizontal="center" vertical="center"/>
    </xf>
    <xf numFmtId="176" fontId="2" fillId="0" borderId="2" xfId="56" applyNumberFormat="1" applyFont="1" applyBorder="1" applyAlignment="1">
      <alignment horizontal="center" vertical="center"/>
    </xf>
    <xf numFmtId="180" fontId="2" fillId="0" borderId="2" xfId="13" applyNumberFormat="1" applyFont="1" applyBorder="1" applyAlignment="1">
      <alignment horizontal="center" vertical="center"/>
    </xf>
    <xf numFmtId="180" fontId="13" fillId="0" borderId="2" xfId="56" applyNumberFormat="1" applyFont="1" applyBorder="1" applyAlignment="1">
      <alignment horizontal="center" vertical="center" wrapText="1"/>
    </xf>
    <xf numFmtId="0" fontId="2" fillId="0" borderId="2" xfId="56" applyNumberFormat="1" applyFont="1" applyFill="1" applyBorder="1" applyAlignment="1">
      <alignment horizontal="center" vertical="center" wrapText="1" shrinkToFit="1"/>
    </xf>
    <xf numFmtId="177" fontId="16" fillId="0" borderId="0" xfId="49" applyNumberFormat="1" applyFont="1" applyAlignment="1">
      <alignment horizontal="center" vertical="center"/>
    </xf>
    <xf numFmtId="177" fontId="3" fillId="0" borderId="0" xfId="49" applyNumberFormat="1">
      <alignment vertical="center"/>
    </xf>
    <xf numFmtId="0" fontId="2" fillId="0" borderId="0" xfId="49" applyFont="1">
      <alignment vertical="center"/>
    </xf>
    <xf numFmtId="177" fontId="2" fillId="0" borderId="0" xfId="49" applyNumberFormat="1" applyFont="1">
      <alignment vertical="center"/>
    </xf>
    <xf numFmtId="180" fontId="2" fillId="0" borderId="0" xfId="49" applyNumberFormat="1" applyFont="1">
      <alignment vertical="center"/>
    </xf>
    <xf numFmtId="177" fontId="17" fillId="0" borderId="0" xfId="49" applyNumberFormat="1" applyFont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177" fontId="2" fillId="0" borderId="4" xfId="56" applyNumberFormat="1" applyFont="1" applyFill="1" applyBorder="1" applyAlignment="1">
      <alignment horizontal="center" vertical="center"/>
    </xf>
    <xf numFmtId="0" fontId="2" fillId="0" borderId="2" xfId="34" applyFont="1" applyFill="1" applyBorder="1" applyAlignment="1">
      <alignment horizontal="center" vertical="center"/>
    </xf>
    <xf numFmtId="177" fontId="2" fillId="0" borderId="3" xfId="56" applyNumberFormat="1" applyFont="1" applyFill="1" applyBorder="1" applyAlignment="1" applyProtection="1">
      <alignment horizontal="center" vertical="center"/>
    </xf>
    <xf numFmtId="177" fontId="13" fillId="0" borderId="6" xfId="56" applyNumberFormat="1" applyFont="1" applyBorder="1" applyAlignment="1">
      <alignment horizontal="center" vertical="center" wrapText="1"/>
    </xf>
    <xf numFmtId="186" fontId="13" fillId="0" borderId="2" xfId="56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79" fontId="2" fillId="0" borderId="2" xfId="59" applyNumberFormat="1" applyFont="1" applyFill="1" applyBorder="1" applyAlignment="1" applyProtection="1">
      <alignment horizontal="center" vertical="center"/>
    </xf>
    <xf numFmtId="186" fontId="2" fillId="0" borderId="2" xfId="59" applyNumberFormat="1" applyFont="1" applyFill="1" applyBorder="1" applyAlignment="1" applyProtection="1">
      <alignment horizontal="center" vertical="center"/>
    </xf>
    <xf numFmtId="180" fontId="11" fillId="0" borderId="2" xfId="56" applyNumberFormat="1" applyFont="1" applyFill="1" applyBorder="1" applyAlignment="1" applyProtection="1">
      <alignment horizontal="center" vertical="center"/>
    </xf>
    <xf numFmtId="180" fontId="2" fillId="0" borderId="6" xfId="56" applyNumberFormat="1" applyFont="1" applyFill="1" applyBorder="1" applyAlignment="1" applyProtection="1">
      <alignment horizontal="center" vertical="center"/>
    </xf>
    <xf numFmtId="186" fontId="13" fillId="0" borderId="2" xfId="56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_县域寿险数据表_9" xfId="57"/>
    <cellStyle name="常规_县域寿险数据表_15" xfId="58"/>
    <cellStyle name="常规 2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1"/>
  <sheetViews>
    <sheetView tabSelected="1" workbookViewId="0">
      <selection activeCell="D14" sqref="D14"/>
    </sheetView>
  </sheetViews>
  <sheetFormatPr defaultColWidth="8.55833333333333" defaultRowHeight="13.5"/>
  <cols>
    <col min="1" max="1" width="11.3333333333333" style="1" customWidth="1"/>
    <col min="2" max="2" width="14.5583333333333" style="1" customWidth="1"/>
    <col min="3" max="3" width="8.55833333333333" style="1" customWidth="1"/>
    <col min="4" max="4" width="8.89166666666667" style="1" customWidth="1"/>
    <col min="5" max="5" width="11.6666666666667" style="1" customWidth="1"/>
    <col min="6" max="6" width="10.1083333333333" style="1" customWidth="1"/>
    <col min="7" max="7" width="11.4416666666667" style="1" customWidth="1"/>
    <col min="8" max="8" width="10.225" style="1" customWidth="1"/>
    <col min="9" max="11" width="11.6666666666667" style="1" customWidth="1"/>
    <col min="12" max="12" width="8.55833333333333" style="1" customWidth="1"/>
    <col min="13" max="14" width="11.225" style="1" customWidth="1"/>
    <col min="15" max="15" width="8.55833333333333" style="1" customWidth="1"/>
    <col min="16" max="16" width="10.775" style="1" customWidth="1"/>
    <col min="17" max="17" width="11.5583333333333" style="1" customWidth="1"/>
    <col min="18" max="18" width="11" style="1" customWidth="1"/>
    <col min="19" max="19" width="8.55833333333333" style="1" customWidth="1"/>
    <col min="20" max="20" width="9.775" style="1" customWidth="1"/>
    <col min="21" max="21" width="9.44166666666667" style="1" customWidth="1"/>
    <col min="22" max="16384" width="8.55833333333333" style="1" customWidth="1"/>
  </cols>
  <sheetData>
    <row r="1" s="1" customFormat="1" ht="20.25" spans="1:2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56"/>
    </row>
    <row r="2" s="1" customFormat="1" ht="14.25" spans="1:2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56"/>
    </row>
    <row r="3" s="1" customFormat="1" ht="14.25" spans="1:2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156"/>
    </row>
    <row r="4" s="1" customFormat="1" ht="24" customHeight="1" spans="1:22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156"/>
    </row>
    <row r="5" s="1" customFormat="1" ht="15.6" customHeight="1" spans="1:22">
      <c r="A5" s="64" t="s">
        <v>4</v>
      </c>
      <c r="B5" s="64" t="s">
        <v>5</v>
      </c>
      <c r="C5" s="65" t="s">
        <v>6</v>
      </c>
      <c r="D5" s="66" t="s">
        <v>7</v>
      </c>
      <c r="E5" s="67" t="s">
        <v>8</v>
      </c>
      <c r="F5" s="67"/>
      <c r="G5" s="68"/>
      <c r="H5" s="69" t="s">
        <v>9</v>
      </c>
      <c r="I5" s="112"/>
      <c r="J5" s="65" t="s">
        <v>10</v>
      </c>
      <c r="K5" s="65" t="s">
        <v>11</v>
      </c>
      <c r="L5" s="113" t="s">
        <v>12</v>
      </c>
      <c r="M5" s="114"/>
      <c r="N5" s="64" t="s">
        <v>13</v>
      </c>
      <c r="O5" s="64" t="s">
        <v>14</v>
      </c>
      <c r="P5" s="65" t="s">
        <v>15</v>
      </c>
      <c r="Q5" s="65" t="s">
        <v>16</v>
      </c>
      <c r="R5" s="65" t="s">
        <v>17</v>
      </c>
      <c r="S5" s="69" t="s">
        <v>18</v>
      </c>
      <c r="T5" s="112"/>
      <c r="U5" s="64" t="s">
        <v>19</v>
      </c>
      <c r="V5" s="156"/>
    </row>
    <row r="6" s="1" customFormat="1" ht="24" spans="1:22">
      <c r="A6" s="70"/>
      <c r="B6" s="70"/>
      <c r="C6" s="71"/>
      <c r="D6" s="72"/>
      <c r="E6" s="73" t="s">
        <v>8</v>
      </c>
      <c r="F6" s="73" t="s">
        <v>20</v>
      </c>
      <c r="G6" s="74" t="s">
        <v>21</v>
      </c>
      <c r="H6" s="75" t="s">
        <v>22</v>
      </c>
      <c r="I6" s="75" t="s">
        <v>23</v>
      </c>
      <c r="J6" s="71"/>
      <c r="K6" s="71"/>
      <c r="L6" s="75" t="s">
        <v>24</v>
      </c>
      <c r="M6" s="75" t="s">
        <v>25</v>
      </c>
      <c r="N6" s="70"/>
      <c r="O6" s="70"/>
      <c r="P6" s="71"/>
      <c r="Q6" s="71"/>
      <c r="R6" s="71"/>
      <c r="S6" s="157" t="s">
        <v>26</v>
      </c>
      <c r="T6" s="157" t="s">
        <v>27</v>
      </c>
      <c r="U6" s="70"/>
      <c r="V6" s="158"/>
    </row>
    <row r="7" s="1" customFormat="1" ht="18" customHeight="1" spans="1:22">
      <c r="A7" s="70" t="s">
        <v>28</v>
      </c>
      <c r="B7" s="76">
        <f t="shared" ref="B7:B20" si="0">SUM(H7:N7)+E7+F7</f>
        <v>70822.763019</v>
      </c>
      <c r="C7" s="77">
        <f>B7/B20*100</f>
        <v>23.1118415544736</v>
      </c>
      <c r="D7" s="77">
        <v>17.2595335677247</v>
      </c>
      <c r="E7" s="76">
        <v>11670.101406</v>
      </c>
      <c r="F7" s="76">
        <v>0</v>
      </c>
      <c r="G7" s="76">
        <v>8169.764757</v>
      </c>
      <c r="H7" s="76">
        <v>2053.102063</v>
      </c>
      <c r="I7" s="76">
        <v>11881.7</v>
      </c>
      <c r="J7" s="76">
        <v>5298.192063</v>
      </c>
      <c r="K7" s="76">
        <v>3691.593</v>
      </c>
      <c r="L7" s="76">
        <v>0</v>
      </c>
      <c r="M7" s="76">
        <v>4934.538121</v>
      </c>
      <c r="N7" s="76">
        <v>31293.536366</v>
      </c>
      <c r="O7" s="115">
        <v>3377</v>
      </c>
      <c r="P7" s="116">
        <v>7758.89</v>
      </c>
      <c r="Q7" s="116">
        <v>17056.84</v>
      </c>
      <c r="R7" s="116">
        <v>18654.041925</v>
      </c>
      <c r="S7" s="83">
        <v>11069</v>
      </c>
      <c r="T7" s="78">
        <v>21428.73</v>
      </c>
      <c r="U7" s="89">
        <v>886.85</v>
      </c>
      <c r="V7" s="159"/>
    </row>
    <row r="8" s="1" customFormat="1" ht="18" customHeight="1" spans="1:22">
      <c r="A8" s="70" t="s">
        <v>29</v>
      </c>
      <c r="B8" s="76">
        <f t="shared" si="0"/>
        <v>55528.22</v>
      </c>
      <c r="C8" s="77">
        <f>B8/B20*100</f>
        <v>18.1207194937828</v>
      </c>
      <c r="D8" s="78">
        <v>18.5766924092896</v>
      </c>
      <c r="E8" s="76">
        <v>13175.28</v>
      </c>
      <c r="F8" s="76">
        <v>0.86</v>
      </c>
      <c r="G8" s="76">
        <v>8245.42</v>
      </c>
      <c r="H8" s="76">
        <v>119.28</v>
      </c>
      <c r="I8" s="76">
        <v>0</v>
      </c>
      <c r="J8" s="76">
        <v>1790.47</v>
      </c>
      <c r="K8" s="76">
        <v>891.44</v>
      </c>
      <c r="L8" s="102">
        <v>0</v>
      </c>
      <c r="M8" s="102">
        <v>0</v>
      </c>
      <c r="N8" s="45">
        <v>39550.89</v>
      </c>
      <c r="O8" s="117">
        <v>3192</v>
      </c>
      <c r="P8" s="118">
        <v>2230.63</v>
      </c>
      <c r="Q8" s="118">
        <v>5000.4</v>
      </c>
      <c r="R8" s="45">
        <v>5324.38</v>
      </c>
      <c r="S8" s="117">
        <v>42174</v>
      </c>
      <c r="T8" s="45">
        <v>26742.66</v>
      </c>
      <c r="U8" s="76">
        <v>1035.76</v>
      </c>
      <c r="V8" s="159"/>
    </row>
    <row r="9" s="1" customFormat="1" ht="18" customHeight="1" spans="1:22">
      <c r="A9" s="70" t="s">
        <v>30</v>
      </c>
      <c r="B9" s="76">
        <f t="shared" si="0"/>
        <v>14901.655969</v>
      </c>
      <c r="C9" s="77">
        <f>B9/B20*100</f>
        <v>4.86290984668881</v>
      </c>
      <c r="D9" s="79">
        <v>13.316157863838</v>
      </c>
      <c r="E9" s="79">
        <v>3707.378647</v>
      </c>
      <c r="F9" s="79">
        <v>122.54495</v>
      </c>
      <c r="G9" s="79">
        <v>3136.167731</v>
      </c>
      <c r="H9" s="79">
        <v>133.201</v>
      </c>
      <c r="I9" s="79">
        <v>0</v>
      </c>
      <c r="J9" s="79">
        <v>234.191182</v>
      </c>
      <c r="K9" s="86">
        <v>0</v>
      </c>
      <c r="L9" s="86">
        <v>0</v>
      </c>
      <c r="M9" s="86">
        <v>0</v>
      </c>
      <c r="N9" s="79">
        <v>10704.34019</v>
      </c>
      <c r="O9" s="119">
        <v>843</v>
      </c>
      <c r="P9" s="116">
        <v>683.75</v>
      </c>
      <c r="Q9" s="116">
        <v>3509.9</v>
      </c>
      <c r="R9" s="79">
        <v>6924.88</v>
      </c>
      <c r="S9" s="160">
        <v>336</v>
      </c>
      <c r="T9" s="79">
        <v>460.19</v>
      </c>
      <c r="U9" s="79">
        <v>298.63</v>
      </c>
      <c r="V9" s="159"/>
    </row>
    <row r="10" s="1" customFormat="1" ht="18" customHeight="1" spans="1:22">
      <c r="A10" s="70" t="s">
        <v>31</v>
      </c>
      <c r="B10" s="76">
        <f t="shared" si="0"/>
        <v>9285.36</v>
      </c>
      <c r="C10" s="77">
        <f>B10/B20*100</f>
        <v>3.03012421357628</v>
      </c>
      <c r="D10" s="77">
        <v>14.4642148318175</v>
      </c>
      <c r="E10" s="76">
        <v>1795.6</v>
      </c>
      <c r="F10" s="76">
        <v>0</v>
      </c>
      <c r="G10" s="76">
        <v>1175.4</v>
      </c>
      <c r="H10" s="76">
        <v>161.32</v>
      </c>
      <c r="I10" s="76">
        <v>0</v>
      </c>
      <c r="J10" s="76">
        <v>40.1</v>
      </c>
      <c r="K10" s="86">
        <v>0</v>
      </c>
      <c r="L10" s="86">
        <v>0</v>
      </c>
      <c r="M10" s="86">
        <v>0</v>
      </c>
      <c r="N10" s="58">
        <v>7288.34</v>
      </c>
      <c r="O10" s="120">
        <v>294</v>
      </c>
      <c r="P10" s="116">
        <v>424.63</v>
      </c>
      <c r="Q10" s="116">
        <v>2632.09</v>
      </c>
      <c r="R10" s="161">
        <v>1890.08</v>
      </c>
      <c r="S10" s="55">
        <v>0</v>
      </c>
      <c r="T10" s="45">
        <v>0</v>
      </c>
      <c r="U10" s="78">
        <v>194.45</v>
      </c>
      <c r="V10" s="156"/>
    </row>
    <row r="11" s="1" customFormat="1" ht="18" customHeight="1" spans="1:22">
      <c r="A11" s="70" t="s">
        <v>32</v>
      </c>
      <c r="B11" s="76">
        <f t="shared" si="0"/>
        <v>47090.951074</v>
      </c>
      <c r="C11" s="77">
        <f>B11/B20*100</f>
        <v>15.3673558256937</v>
      </c>
      <c r="D11" s="80">
        <v>21.0403249569547</v>
      </c>
      <c r="E11" s="81">
        <v>8581.464025</v>
      </c>
      <c r="F11" s="81">
        <v>753.56675</v>
      </c>
      <c r="G11" s="81">
        <v>7600.252736</v>
      </c>
      <c r="H11" s="82">
        <v>968.110499</v>
      </c>
      <c r="I11" s="82">
        <v>14948.3</v>
      </c>
      <c r="J11" s="80">
        <v>108.3698</v>
      </c>
      <c r="K11" s="86">
        <v>0</v>
      </c>
      <c r="L11" s="86">
        <v>0</v>
      </c>
      <c r="M11" s="86">
        <v>0</v>
      </c>
      <c r="N11" s="121">
        <v>21731.14</v>
      </c>
      <c r="O11" s="122">
        <v>2538</v>
      </c>
      <c r="P11" s="123">
        <v>782.6</v>
      </c>
      <c r="Q11" s="80">
        <v>4414.1934</v>
      </c>
      <c r="R11" s="162">
        <v>1828.5786</v>
      </c>
      <c r="S11" s="163">
        <v>455</v>
      </c>
      <c r="T11" s="162">
        <v>490.86</v>
      </c>
      <c r="U11" s="164">
        <v>540.737056</v>
      </c>
      <c r="V11" s="156"/>
    </row>
    <row r="12" s="1" customFormat="1" ht="18" customHeight="1" spans="1:22">
      <c r="A12" s="83" t="s">
        <v>33</v>
      </c>
      <c r="B12" s="76">
        <f t="shared" si="0"/>
        <v>18095.090034</v>
      </c>
      <c r="C12" s="77">
        <f>B12/B20*100</f>
        <v>5.90503442611447</v>
      </c>
      <c r="D12" s="84">
        <v>-15.1524654530987</v>
      </c>
      <c r="E12" s="85">
        <v>1731.0075</v>
      </c>
      <c r="F12" s="85">
        <v>1058.737269</v>
      </c>
      <c r="G12" s="85">
        <v>1442.374147</v>
      </c>
      <c r="H12" s="85">
        <v>1375.8962</v>
      </c>
      <c r="I12" s="124">
        <v>10213.363305</v>
      </c>
      <c r="J12" s="85">
        <v>138.67746</v>
      </c>
      <c r="K12" s="86">
        <v>0</v>
      </c>
      <c r="L12" s="86">
        <v>0</v>
      </c>
      <c r="M12" s="86">
        <v>0</v>
      </c>
      <c r="N12" s="85">
        <v>3577.4083</v>
      </c>
      <c r="O12" s="125">
        <v>678</v>
      </c>
      <c r="P12" s="91">
        <v>239.38</v>
      </c>
      <c r="Q12" s="91">
        <v>2803.16</v>
      </c>
      <c r="R12" s="91">
        <v>3950.33</v>
      </c>
      <c r="S12" s="129">
        <v>138</v>
      </c>
      <c r="T12" s="91">
        <v>437.84</v>
      </c>
      <c r="U12" s="165">
        <v>146.39</v>
      </c>
      <c r="V12" s="156"/>
    </row>
    <row r="13" s="1" customFormat="1" ht="18" customHeight="1" spans="1:22">
      <c r="A13" s="83" t="s">
        <v>34</v>
      </c>
      <c r="B13" s="76">
        <f t="shared" si="0"/>
        <v>11889.6433</v>
      </c>
      <c r="C13" s="77">
        <f>B13/B20*100</f>
        <v>3.87998915002919</v>
      </c>
      <c r="D13" s="78">
        <v>-63.9006357200718</v>
      </c>
      <c r="E13" s="76">
        <v>1184.6333</v>
      </c>
      <c r="F13" s="76">
        <v>0</v>
      </c>
      <c r="G13" s="76">
        <v>806.0203</v>
      </c>
      <c r="H13" s="76">
        <v>833.54</v>
      </c>
      <c r="I13" s="124">
        <v>5554.8</v>
      </c>
      <c r="J13" s="124">
        <v>26.94</v>
      </c>
      <c r="K13" s="86">
        <v>0</v>
      </c>
      <c r="L13" s="86">
        <v>0</v>
      </c>
      <c r="M13" s="86">
        <v>0</v>
      </c>
      <c r="N13" s="76">
        <v>4289.73</v>
      </c>
      <c r="O13" s="126">
        <v>458</v>
      </c>
      <c r="P13" s="91">
        <v>128.75</v>
      </c>
      <c r="Q13" s="91">
        <v>4546.41</v>
      </c>
      <c r="R13" s="116">
        <v>20773.76</v>
      </c>
      <c r="S13" s="83">
        <v>180</v>
      </c>
      <c r="T13" s="78">
        <v>768.71</v>
      </c>
      <c r="U13" s="78">
        <v>159.33</v>
      </c>
      <c r="V13" s="156"/>
    </row>
    <row r="14" s="1" customFormat="1" ht="18" customHeight="1" spans="1:22">
      <c r="A14" s="83" t="s">
        <v>35</v>
      </c>
      <c r="B14" s="76">
        <f t="shared" si="0"/>
        <v>7098</v>
      </c>
      <c r="C14" s="77">
        <f>B14/B20*100</f>
        <v>2.31631532519627</v>
      </c>
      <c r="D14" s="78">
        <v>15.9428812247018</v>
      </c>
      <c r="E14" s="86">
        <v>0</v>
      </c>
      <c r="F14" s="86">
        <v>0</v>
      </c>
      <c r="G14" s="86">
        <v>0</v>
      </c>
      <c r="H14" s="76">
        <v>655</v>
      </c>
      <c r="I14" s="124">
        <v>5575</v>
      </c>
      <c r="J14" s="86">
        <v>0</v>
      </c>
      <c r="K14" s="86">
        <v>0</v>
      </c>
      <c r="L14" s="86">
        <v>0</v>
      </c>
      <c r="M14" s="86">
        <v>0</v>
      </c>
      <c r="N14" s="76">
        <v>868</v>
      </c>
      <c r="O14" s="126">
        <v>23</v>
      </c>
      <c r="P14" s="127">
        <v>6.85</v>
      </c>
      <c r="Q14" s="127">
        <v>152.1</v>
      </c>
      <c r="R14" s="127">
        <v>22.5</v>
      </c>
      <c r="S14" s="83">
        <v>14</v>
      </c>
      <c r="T14" s="83">
        <v>48.52</v>
      </c>
      <c r="U14" s="78">
        <v>45.63</v>
      </c>
      <c r="V14" s="156"/>
    </row>
    <row r="15" s="1" customFormat="1" ht="18" customHeight="1" spans="1:22">
      <c r="A15" s="87" t="s">
        <v>36</v>
      </c>
      <c r="B15" s="76">
        <f t="shared" si="0"/>
        <v>7820.73</v>
      </c>
      <c r="C15" s="77">
        <f>B15/B20*100</f>
        <v>2.55216635012993</v>
      </c>
      <c r="D15" s="18">
        <v>-44.2888588117966</v>
      </c>
      <c r="E15" s="88">
        <v>573.5</v>
      </c>
      <c r="F15" s="88">
        <v>0</v>
      </c>
      <c r="G15" s="88">
        <v>477.02</v>
      </c>
      <c r="H15" s="88">
        <v>107.78</v>
      </c>
      <c r="I15" s="88">
        <v>5500</v>
      </c>
      <c r="J15" s="88">
        <v>0</v>
      </c>
      <c r="K15" s="86">
        <v>0</v>
      </c>
      <c r="L15" s="86">
        <v>0</v>
      </c>
      <c r="M15" s="86">
        <v>0</v>
      </c>
      <c r="N15" s="88">
        <v>1639.45</v>
      </c>
      <c r="O15" s="128">
        <v>419</v>
      </c>
      <c r="P15" s="88">
        <v>149.49</v>
      </c>
      <c r="Q15" s="88">
        <v>4.58</v>
      </c>
      <c r="R15" s="88">
        <v>7418</v>
      </c>
      <c r="S15" s="128">
        <v>91</v>
      </c>
      <c r="T15" s="88">
        <v>240.11</v>
      </c>
      <c r="U15" s="88">
        <v>42.24</v>
      </c>
      <c r="V15" s="166"/>
    </row>
    <row r="16" s="1" customFormat="1" ht="18" customHeight="1" spans="1:22">
      <c r="A16" s="83" t="s">
        <v>37</v>
      </c>
      <c r="B16" s="76">
        <f t="shared" si="0"/>
        <v>28581.61</v>
      </c>
      <c r="C16" s="77">
        <f>B16/B20*100</f>
        <v>9.3271373995186</v>
      </c>
      <c r="D16" s="89">
        <v>-19.6497793585782</v>
      </c>
      <c r="E16" s="90">
        <v>315.88</v>
      </c>
      <c r="F16" s="90">
        <v>25.19</v>
      </c>
      <c r="G16" s="90">
        <v>189.56</v>
      </c>
      <c r="H16" s="91">
        <v>768.9</v>
      </c>
      <c r="I16" s="91">
        <v>26607.2</v>
      </c>
      <c r="J16" s="129">
        <v>0</v>
      </c>
      <c r="K16" s="86">
        <v>0</v>
      </c>
      <c r="L16" s="86">
        <v>0</v>
      </c>
      <c r="M16" s="86">
        <v>0</v>
      </c>
      <c r="N16" s="89">
        <v>864.44</v>
      </c>
      <c r="O16" s="117">
        <v>153</v>
      </c>
      <c r="P16" s="89">
        <v>17.15</v>
      </c>
      <c r="Q16" s="89">
        <v>0</v>
      </c>
      <c r="R16" s="89">
        <v>12983.97</v>
      </c>
      <c r="S16" s="117">
        <v>48</v>
      </c>
      <c r="T16" s="117">
        <v>359.25</v>
      </c>
      <c r="U16" s="89">
        <v>152</v>
      </c>
      <c r="V16" s="156"/>
    </row>
    <row r="17" s="1" customFormat="1" ht="18" customHeight="1" spans="1:22">
      <c r="A17" s="83" t="s">
        <v>38</v>
      </c>
      <c r="B17" s="76">
        <f t="shared" si="0"/>
        <v>31141.1</v>
      </c>
      <c r="C17" s="77">
        <f>B17/B20*100</f>
        <v>10.1623847807086</v>
      </c>
      <c r="D17" s="89">
        <v>-46.0800228000379</v>
      </c>
      <c r="E17" s="92">
        <v>4369.12</v>
      </c>
      <c r="F17" s="92">
        <v>0</v>
      </c>
      <c r="G17" s="92">
        <v>3982.83</v>
      </c>
      <c r="H17" s="92">
        <v>4304.6</v>
      </c>
      <c r="I17" s="92">
        <v>20006.5</v>
      </c>
      <c r="J17" s="92">
        <v>69.32</v>
      </c>
      <c r="K17" s="86">
        <v>0</v>
      </c>
      <c r="L17" s="86">
        <v>0</v>
      </c>
      <c r="M17" s="86">
        <v>0</v>
      </c>
      <c r="N17" s="92">
        <v>2391.56</v>
      </c>
      <c r="O17" s="117">
        <v>1316</v>
      </c>
      <c r="P17" s="92">
        <v>176.15</v>
      </c>
      <c r="Q17" s="92">
        <v>4683.74</v>
      </c>
      <c r="R17" s="92">
        <v>5651.97</v>
      </c>
      <c r="S17" s="152">
        <v>65</v>
      </c>
      <c r="T17" s="92">
        <v>668.12</v>
      </c>
      <c r="U17" s="92">
        <v>400.1</v>
      </c>
      <c r="V17" s="156"/>
    </row>
    <row r="18" s="1" customFormat="1" ht="18" customHeight="1" spans="1:22">
      <c r="A18" s="83" t="s">
        <v>39</v>
      </c>
      <c r="B18" s="76">
        <f t="shared" si="0"/>
        <v>3860.6</v>
      </c>
      <c r="C18" s="77">
        <f>B18/B20*100</f>
        <v>1.25984318744051</v>
      </c>
      <c r="D18" s="89">
        <v>-50.0858493395807</v>
      </c>
      <c r="E18" s="90">
        <v>0</v>
      </c>
      <c r="F18" s="90">
        <v>0</v>
      </c>
      <c r="G18" s="90">
        <v>0</v>
      </c>
      <c r="H18" s="91">
        <v>868.9</v>
      </c>
      <c r="I18" s="91">
        <v>2798.1</v>
      </c>
      <c r="J18" s="129">
        <v>0</v>
      </c>
      <c r="K18" s="86">
        <v>0</v>
      </c>
      <c r="L18" s="86">
        <v>0</v>
      </c>
      <c r="M18" s="86">
        <v>0</v>
      </c>
      <c r="N18" s="117">
        <v>193.6</v>
      </c>
      <c r="O18" s="117">
        <v>2</v>
      </c>
      <c r="P18" s="117">
        <v>0</v>
      </c>
      <c r="Q18" s="117">
        <v>0</v>
      </c>
      <c r="R18" s="117">
        <v>346.18</v>
      </c>
      <c r="S18" s="117">
        <v>1</v>
      </c>
      <c r="T18" s="89">
        <v>21</v>
      </c>
      <c r="U18" s="89">
        <v>5.23</v>
      </c>
      <c r="V18" s="156"/>
    </row>
    <row r="19" s="1" customFormat="1" ht="18" customHeight="1" spans="1:22">
      <c r="A19" s="83" t="s">
        <v>40</v>
      </c>
      <c r="B19" s="76">
        <f t="shared" si="0"/>
        <v>319.239184</v>
      </c>
      <c r="C19" s="77">
        <f>B19/B20*100</f>
        <v>0.104178446647274</v>
      </c>
      <c r="D19" s="89">
        <v>109.063523248199</v>
      </c>
      <c r="E19" s="90">
        <v>161.63103</v>
      </c>
      <c r="F19" s="90">
        <v>0</v>
      </c>
      <c r="G19" s="90">
        <v>124.5615</v>
      </c>
      <c r="H19" s="91">
        <v>0</v>
      </c>
      <c r="I19" s="91">
        <v>0</v>
      </c>
      <c r="J19" s="91">
        <v>13.812784</v>
      </c>
      <c r="K19" s="86">
        <v>0</v>
      </c>
      <c r="L19" s="86">
        <v>0</v>
      </c>
      <c r="M19" s="86">
        <v>0</v>
      </c>
      <c r="N19" s="117">
        <v>143.79537</v>
      </c>
      <c r="O19" s="117">
        <v>82</v>
      </c>
      <c r="P19" s="89">
        <v>0.813646</v>
      </c>
      <c r="Q19" s="89">
        <v>12.42278</v>
      </c>
      <c r="R19" s="89">
        <v>0.586323</v>
      </c>
      <c r="S19" s="117">
        <v>0</v>
      </c>
      <c r="T19" s="117">
        <v>0</v>
      </c>
      <c r="U19" s="89">
        <v>14.85653</v>
      </c>
      <c r="V19" s="156"/>
    </row>
    <row r="20" s="1" customFormat="1" ht="18" customHeight="1" spans="1:22">
      <c r="A20" s="83" t="s">
        <v>41</v>
      </c>
      <c r="B20" s="76">
        <f t="shared" si="0"/>
        <v>306434.96258</v>
      </c>
      <c r="C20" s="77"/>
      <c r="D20" s="78">
        <v>-10.73</v>
      </c>
      <c r="E20" s="93">
        <f t="shared" ref="E20:U20" si="1">SUM(E7:E19)</f>
        <v>47265.595908</v>
      </c>
      <c r="F20" s="93">
        <f t="shared" si="1"/>
        <v>1960.898969</v>
      </c>
      <c r="G20" s="93">
        <f t="shared" si="1"/>
        <v>35349.371171</v>
      </c>
      <c r="H20" s="93">
        <f t="shared" si="1"/>
        <v>12349.629762</v>
      </c>
      <c r="I20" s="93">
        <f t="shared" si="1"/>
        <v>103084.963305</v>
      </c>
      <c r="J20" s="93">
        <f t="shared" si="1"/>
        <v>7720.073289</v>
      </c>
      <c r="K20" s="93">
        <f t="shared" si="1"/>
        <v>4583.033</v>
      </c>
      <c r="L20" s="93">
        <f t="shared" si="1"/>
        <v>0</v>
      </c>
      <c r="M20" s="93">
        <f t="shared" si="1"/>
        <v>4934.538121</v>
      </c>
      <c r="N20" s="93">
        <f t="shared" si="1"/>
        <v>124536.230226</v>
      </c>
      <c r="O20" s="130">
        <f t="shared" si="1"/>
        <v>13375</v>
      </c>
      <c r="P20" s="93">
        <f t="shared" si="1"/>
        <v>12599.083646</v>
      </c>
      <c r="Q20" s="93">
        <f t="shared" si="1"/>
        <v>44815.83618</v>
      </c>
      <c r="R20" s="93">
        <f t="shared" si="1"/>
        <v>85769.256848</v>
      </c>
      <c r="S20" s="130">
        <f t="shared" si="1"/>
        <v>54571</v>
      </c>
      <c r="T20" s="93">
        <f t="shared" si="1"/>
        <v>51665.99</v>
      </c>
      <c r="U20" s="93">
        <f t="shared" si="1"/>
        <v>3922.203586</v>
      </c>
      <c r="V20" s="167"/>
    </row>
    <row r="21" s="1" customFormat="1" ht="30" customHeight="1" spans="1:22">
      <c r="A21" s="94" t="s">
        <v>42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67"/>
    </row>
    <row r="22" s="1" customFormat="1" ht="14.45" customHeight="1" spans="1:22">
      <c r="A22" s="64" t="s">
        <v>4</v>
      </c>
      <c r="B22" s="64" t="s">
        <v>5</v>
      </c>
      <c r="C22" s="65" t="s">
        <v>6</v>
      </c>
      <c r="D22" s="66" t="s">
        <v>7</v>
      </c>
      <c r="E22" s="67" t="s">
        <v>8</v>
      </c>
      <c r="F22" s="67"/>
      <c r="G22" s="68"/>
      <c r="H22" s="69" t="s">
        <v>9</v>
      </c>
      <c r="I22" s="112"/>
      <c r="J22" s="65" t="s">
        <v>10</v>
      </c>
      <c r="K22" s="65" t="s">
        <v>11</v>
      </c>
      <c r="L22" s="113" t="s">
        <v>12</v>
      </c>
      <c r="M22" s="114"/>
      <c r="N22" s="64" t="s">
        <v>13</v>
      </c>
      <c r="O22" s="64" t="s">
        <v>14</v>
      </c>
      <c r="P22" s="65" t="s">
        <v>43</v>
      </c>
      <c r="Q22" s="65" t="s">
        <v>16</v>
      </c>
      <c r="R22" s="65" t="s">
        <v>17</v>
      </c>
      <c r="S22" s="69" t="s">
        <v>18</v>
      </c>
      <c r="T22" s="112"/>
      <c r="U22" s="64" t="s">
        <v>19</v>
      </c>
      <c r="V22" s="167"/>
    </row>
    <row r="23" s="1" customFormat="1" ht="24" spans="1:22">
      <c r="A23" s="70"/>
      <c r="B23" s="70"/>
      <c r="C23" s="71"/>
      <c r="D23" s="72"/>
      <c r="E23" s="73" t="s">
        <v>8</v>
      </c>
      <c r="F23" s="73" t="s">
        <v>20</v>
      </c>
      <c r="G23" s="74" t="s">
        <v>21</v>
      </c>
      <c r="H23" s="75" t="s">
        <v>22</v>
      </c>
      <c r="I23" s="75" t="s">
        <v>23</v>
      </c>
      <c r="J23" s="71"/>
      <c r="K23" s="71"/>
      <c r="L23" s="75" t="s">
        <v>24</v>
      </c>
      <c r="M23" s="75" t="s">
        <v>25</v>
      </c>
      <c r="N23" s="70"/>
      <c r="O23" s="70"/>
      <c r="P23" s="71"/>
      <c r="Q23" s="71"/>
      <c r="R23" s="71"/>
      <c r="S23" s="157" t="s">
        <v>26</v>
      </c>
      <c r="T23" s="157" t="s">
        <v>27</v>
      </c>
      <c r="U23" s="70"/>
      <c r="V23" s="167"/>
    </row>
    <row r="24" s="1" customFormat="1" spans="1:22">
      <c r="A24" s="83" t="s">
        <v>28</v>
      </c>
      <c r="B24" s="76">
        <f t="shared" ref="B24:B31" si="2">SUM(H24:N24)+E24+F24</f>
        <v>8995.45747100002</v>
      </c>
      <c r="C24" s="78">
        <f>B24/B31*100</f>
        <v>46.3999042191684</v>
      </c>
      <c r="D24" s="76">
        <v>4.12584235163289</v>
      </c>
      <c r="E24" s="76">
        <v>1398.166999</v>
      </c>
      <c r="F24" s="76">
        <v>0</v>
      </c>
      <c r="G24" s="76">
        <v>1074.376438</v>
      </c>
      <c r="H24" s="76">
        <v>110.567953</v>
      </c>
      <c r="I24" s="76">
        <v>1041.5</v>
      </c>
      <c r="J24" s="78">
        <v>478.517191</v>
      </c>
      <c r="K24" s="78">
        <v>665.508</v>
      </c>
      <c r="L24" s="102">
        <v>0</v>
      </c>
      <c r="M24" s="102">
        <v>0</v>
      </c>
      <c r="N24" s="101">
        <v>5301.19732800002</v>
      </c>
      <c r="O24" s="102">
        <v>390</v>
      </c>
      <c r="P24" s="92">
        <v>1355.64</v>
      </c>
      <c r="Q24" s="92">
        <v>1912.4</v>
      </c>
      <c r="R24" s="101">
        <v>2884.117456</v>
      </c>
      <c r="S24" s="152">
        <v>3116</v>
      </c>
      <c r="T24" s="92">
        <v>6600.22</v>
      </c>
      <c r="U24" s="168">
        <v>113.82</v>
      </c>
      <c r="V24" s="167"/>
    </row>
    <row r="25" s="1" customFormat="1" spans="1:22">
      <c r="A25" s="83" t="s">
        <v>29</v>
      </c>
      <c r="B25" s="76">
        <f t="shared" si="2"/>
        <v>2345.27</v>
      </c>
      <c r="C25" s="78">
        <f>B25/B31*100</f>
        <v>12.0972506088667</v>
      </c>
      <c r="D25" s="95">
        <v>35.8419202187122</v>
      </c>
      <c r="E25" s="95">
        <v>396.8</v>
      </c>
      <c r="F25" s="95">
        <v>0</v>
      </c>
      <c r="G25" s="95">
        <v>287.07</v>
      </c>
      <c r="H25" s="95">
        <v>24.63</v>
      </c>
      <c r="I25" s="131">
        <v>0</v>
      </c>
      <c r="J25" s="132">
        <v>94.07</v>
      </c>
      <c r="K25" s="133">
        <v>1.64</v>
      </c>
      <c r="L25" s="131">
        <v>0</v>
      </c>
      <c r="M25" s="131">
        <v>0</v>
      </c>
      <c r="N25" s="132">
        <v>1828.13</v>
      </c>
      <c r="O25" s="131">
        <v>114</v>
      </c>
      <c r="P25" s="95">
        <v>232.89</v>
      </c>
      <c r="Q25" s="95">
        <v>377.46</v>
      </c>
      <c r="R25" s="132">
        <v>854.4</v>
      </c>
      <c r="S25" s="102">
        <v>0</v>
      </c>
      <c r="T25" s="102">
        <v>0</v>
      </c>
      <c r="U25" s="102">
        <v>0</v>
      </c>
      <c r="V25" s="167"/>
    </row>
    <row r="26" s="1" customFormat="1" spans="1:22">
      <c r="A26" s="83" t="s">
        <v>30</v>
      </c>
      <c r="B26" s="76">
        <f t="shared" si="2"/>
        <v>812.360702</v>
      </c>
      <c r="C26" s="78">
        <f>B26/B31*100</f>
        <v>4.19027702434639</v>
      </c>
      <c r="D26" s="96">
        <v>11.9996441316268</v>
      </c>
      <c r="E26" s="96">
        <v>177.97323</v>
      </c>
      <c r="F26" s="96">
        <v>3.3</v>
      </c>
      <c r="G26" s="96">
        <v>153.15</v>
      </c>
      <c r="H26" s="97">
        <v>0</v>
      </c>
      <c r="I26" s="134">
        <v>0</v>
      </c>
      <c r="J26" s="135">
        <v>0.4696</v>
      </c>
      <c r="K26" s="136">
        <v>0</v>
      </c>
      <c r="L26" s="137">
        <v>0</v>
      </c>
      <c r="M26" s="136">
        <v>0</v>
      </c>
      <c r="N26" s="135">
        <v>630.617872</v>
      </c>
      <c r="O26" s="138">
        <v>149</v>
      </c>
      <c r="P26" s="139">
        <v>0</v>
      </c>
      <c r="Q26" s="139">
        <v>0</v>
      </c>
      <c r="R26" s="136">
        <v>0</v>
      </c>
      <c r="S26" s="136">
        <v>0</v>
      </c>
      <c r="T26" s="136">
        <v>0</v>
      </c>
      <c r="U26" s="136">
        <v>0</v>
      </c>
      <c r="V26" s="167"/>
    </row>
    <row r="27" s="1" customFormat="1" spans="1:22">
      <c r="A27" s="83" t="s">
        <v>31</v>
      </c>
      <c r="B27" s="76">
        <f t="shared" si="2"/>
        <v>208.3</v>
      </c>
      <c r="C27" s="78">
        <f>B27/B31*100</f>
        <v>1.0744423037974</v>
      </c>
      <c r="D27" s="96" t="s">
        <v>44</v>
      </c>
      <c r="E27" s="96">
        <v>208.3</v>
      </c>
      <c r="F27" s="96">
        <v>0</v>
      </c>
      <c r="G27" s="96">
        <v>142</v>
      </c>
      <c r="H27" s="97">
        <v>0</v>
      </c>
      <c r="I27" s="134">
        <v>0</v>
      </c>
      <c r="J27" s="135">
        <v>0</v>
      </c>
      <c r="K27" s="136">
        <v>0</v>
      </c>
      <c r="L27" s="137">
        <v>0</v>
      </c>
      <c r="M27" s="136">
        <v>0</v>
      </c>
      <c r="N27" s="135">
        <v>0</v>
      </c>
      <c r="O27" s="138">
        <v>35</v>
      </c>
      <c r="P27" s="139">
        <v>0</v>
      </c>
      <c r="Q27" s="139">
        <v>0</v>
      </c>
      <c r="R27" s="136">
        <v>0</v>
      </c>
      <c r="S27" s="136">
        <v>0</v>
      </c>
      <c r="T27" s="136">
        <v>0</v>
      </c>
      <c r="U27" s="136">
        <v>0</v>
      </c>
      <c r="V27" s="167"/>
    </row>
    <row r="28" s="1" customFormat="1" spans="1:22">
      <c r="A28" s="83" t="s">
        <v>32</v>
      </c>
      <c r="B28" s="76">
        <f t="shared" si="2"/>
        <v>5656.024006</v>
      </c>
      <c r="C28" s="78">
        <f>B28/B31*100</f>
        <v>29.174610961786</v>
      </c>
      <c r="D28" s="98">
        <v>11.6020386726318</v>
      </c>
      <c r="E28" s="81">
        <v>1254.060006</v>
      </c>
      <c r="F28" s="81">
        <v>294.224</v>
      </c>
      <c r="G28" s="81">
        <v>1063.966542</v>
      </c>
      <c r="H28" s="98">
        <v>81</v>
      </c>
      <c r="I28" s="98">
        <v>501</v>
      </c>
      <c r="J28" s="140">
        <v>8.12</v>
      </c>
      <c r="K28" s="141">
        <v>0</v>
      </c>
      <c r="L28" s="142">
        <v>0</v>
      </c>
      <c r="M28" s="142">
        <v>0</v>
      </c>
      <c r="N28" s="121">
        <v>3517.62</v>
      </c>
      <c r="O28" s="143">
        <v>336</v>
      </c>
      <c r="P28" s="144">
        <v>92.3</v>
      </c>
      <c r="Q28" s="140">
        <v>178.3256</v>
      </c>
      <c r="R28" s="169">
        <v>286.4651</v>
      </c>
      <c r="S28" s="169">
        <v>22</v>
      </c>
      <c r="T28" s="169">
        <v>29.57</v>
      </c>
      <c r="U28" s="141">
        <v>0</v>
      </c>
      <c r="V28" s="167"/>
    </row>
    <row r="29" s="1" customFormat="1" spans="1:22">
      <c r="A29" s="83" t="s">
        <v>33</v>
      </c>
      <c r="B29" s="76">
        <f t="shared" si="2"/>
        <v>1060.175031</v>
      </c>
      <c r="C29" s="78">
        <f>B29/B31*100</f>
        <v>5.4685400995493</v>
      </c>
      <c r="D29" s="99">
        <v>-34.539725634599</v>
      </c>
      <c r="E29" s="99">
        <v>269.2869</v>
      </c>
      <c r="F29" s="99">
        <v>134.070331</v>
      </c>
      <c r="G29" s="99">
        <v>212.464744</v>
      </c>
      <c r="H29" s="98">
        <v>17.2</v>
      </c>
      <c r="I29" s="98">
        <v>138.2525</v>
      </c>
      <c r="J29" s="99">
        <v>2.7224</v>
      </c>
      <c r="K29" s="111">
        <v>0</v>
      </c>
      <c r="L29" s="111">
        <v>0</v>
      </c>
      <c r="M29" s="111">
        <v>0</v>
      </c>
      <c r="N29" s="99">
        <v>498.6429</v>
      </c>
      <c r="O29" s="145">
        <v>90</v>
      </c>
      <c r="P29" s="99">
        <v>4.06</v>
      </c>
      <c r="Q29" s="99">
        <v>192.11</v>
      </c>
      <c r="R29" s="99">
        <v>380.44</v>
      </c>
      <c r="S29" s="145">
        <v>35</v>
      </c>
      <c r="T29" s="99">
        <v>92.77</v>
      </c>
      <c r="U29" s="141">
        <v>0</v>
      </c>
      <c r="V29" s="167"/>
    </row>
    <row r="30" s="1" customFormat="1" spans="1:22">
      <c r="A30" s="83" t="s">
        <v>34</v>
      </c>
      <c r="B30" s="76">
        <f t="shared" si="2"/>
        <v>309.2146</v>
      </c>
      <c r="C30" s="78">
        <f>B30/B31*100</f>
        <v>1.5949747824858</v>
      </c>
      <c r="D30" s="89">
        <v>5.14999829972456</v>
      </c>
      <c r="E30" s="92">
        <v>309.2146</v>
      </c>
      <c r="F30" s="92">
        <v>0</v>
      </c>
      <c r="G30" s="92">
        <v>209.6391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107">
        <v>118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167"/>
    </row>
    <row r="31" s="1" customFormat="1" ht="19.15" customHeight="1" spans="1:22">
      <c r="A31" s="83" t="s">
        <v>41</v>
      </c>
      <c r="B31" s="76">
        <f t="shared" si="2"/>
        <v>19386.80181</v>
      </c>
      <c r="C31" s="83"/>
      <c r="D31" s="78">
        <v>7.27</v>
      </c>
      <c r="E31" s="93">
        <f t="shared" ref="E31:U31" si="3">SUM(E24:E30)</f>
        <v>4013.801735</v>
      </c>
      <c r="F31" s="93">
        <f t="shared" si="3"/>
        <v>431.594331</v>
      </c>
      <c r="G31" s="93">
        <f t="shared" si="3"/>
        <v>3142.666824</v>
      </c>
      <c r="H31" s="93">
        <f t="shared" si="3"/>
        <v>233.397953</v>
      </c>
      <c r="I31" s="93">
        <f t="shared" si="3"/>
        <v>1680.7525</v>
      </c>
      <c r="J31" s="93">
        <f t="shared" si="3"/>
        <v>583.899191</v>
      </c>
      <c r="K31" s="93">
        <f t="shared" si="3"/>
        <v>667.148</v>
      </c>
      <c r="L31" s="93">
        <f t="shared" si="3"/>
        <v>0</v>
      </c>
      <c r="M31" s="93">
        <f t="shared" si="3"/>
        <v>0</v>
      </c>
      <c r="N31" s="93">
        <f t="shared" si="3"/>
        <v>11776.2081</v>
      </c>
      <c r="O31" s="130">
        <f t="shared" si="3"/>
        <v>1232</v>
      </c>
      <c r="P31" s="93">
        <f t="shared" si="3"/>
        <v>1684.89</v>
      </c>
      <c r="Q31" s="93">
        <f t="shared" si="3"/>
        <v>2660.2956</v>
      </c>
      <c r="R31" s="93">
        <f t="shared" si="3"/>
        <v>4405.422556</v>
      </c>
      <c r="S31" s="130">
        <f t="shared" si="3"/>
        <v>3173</v>
      </c>
      <c r="T31" s="93">
        <f t="shared" si="3"/>
        <v>6722.56</v>
      </c>
      <c r="U31" s="93">
        <f t="shared" si="3"/>
        <v>113.82</v>
      </c>
      <c r="V31" s="167"/>
    </row>
    <row r="32" s="1" customFormat="1" ht="25.15" customHeight="1" spans="1:22">
      <c r="A32" s="94" t="s">
        <v>45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167"/>
    </row>
    <row r="33" s="1" customFormat="1" ht="14.45" customHeight="1" spans="1:22">
      <c r="A33" s="64" t="s">
        <v>4</v>
      </c>
      <c r="B33" s="64" t="s">
        <v>5</v>
      </c>
      <c r="C33" s="65" t="s">
        <v>6</v>
      </c>
      <c r="D33" s="66" t="s">
        <v>7</v>
      </c>
      <c r="E33" s="67" t="s">
        <v>8</v>
      </c>
      <c r="F33" s="67"/>
      <c r="G33" s="68"/>
      <c r="H33" s="69" t="s">
        <v>9</v>
      </c>
      <c r="I33" s="112"/>
      <c r="J33" s="65" t="s">
        <v>10</v>
      </c>
      <c r="K33" s="65" t="s">
        <v>11</v>
      </c>
      <c r="L33" s="113" t="s">
        <v>12</v>
      </c>
      <c r="M33" s="114"/>
      <c r="N33" s="64" t="s">
        <v>13</v>
      </c>
      <c r="O33" s="64" t="s">
        <v>14</v>
      </c>
      <c r="P33" s="65" t="s">
        <v>43</v>
      </c>
      <c r="Q33" s="65" t="s">
        <v>16</v>
      </c>
      <c r="R33" s="65" t="s">
        <v>17</v>
      </c>
      <c r="S33" s="69" t="s">
        <v>18</v>
      </c>
      <c r="T33" s="112"/>
      <c r="U33" s="64" t="s">
        <v>19</v>
      </c>
      <c r="V33" s="167"/>
    </row>
    <row r="34" s="1" customFormat="1" ht="24" spans="1:22">
      <c r="A34" s="70"/>
      <c r="B34" s="70"/>
      <c r="C34" s="71"/>
      <c r="D34" s="72"/>
      <c r="E34" s="73" t="s">
        <v>8</v>
      </c>
      <c r="F34" s="73" t="s">
        <v>20</v>
      </c>
      <c r="G34" s="74" t="s">
        <v>21</v>
      </c>
      <c r="H34" s="75" t="s">
        <v>22</v>
      </c>
      <c r="I34" s="75" t="s">
        <v>23</v>
      </c>
      <c r="J34" s="71"/>
      <c r="K34" s="71"/>
      <c r="L34" s="75" t="s">
        <v>24</v>
      </c>
      <c r="M34" s="75" t="s">
        <v>25</v>
      </c>
      <c r="N34" s="70"/>
      <c r="O34" s="70"/>
      <c r="P34" s="71"/>
      <c r="Q34" s="71"/>
      <c r="R34" s="71"/>
      <c r="S34" s="157" t="s">
        <v>26</v>
      </c>
      <c r="T34" s="157" t="s">
        <v>27</v>
      </c>
      <c r="U34" s="70"/>
      <c r="V34" s="167"/>
    </row>
    <row r="35" s="1" customFormat="1" spans="1:22">
      <c r="A35" s="83" t="s">
        <v>28</v>
      </c>
      <c r="B35" s="76">
        <f t="shared" ref="B35:B44" si="4">SUM(H35:N35)+E35+F35</f>
        <v>10367.492801</v>
      </c>
      <c r="C35" s="78">
        <f>B35/B44*100</f>
        <v>24.0022150365591</v>
      </c>
      <c r="D35" s="76">
        <v>-19.1056915682087</v>
      </c>
      <c r="E35" s="76">
        <v>2008.952213</v>
      </c>
      <c r="F35" s="76">
        <v>0</v>
      </c>
      <c r="G35" s="76">
        <v>1473.518003</v>
      </c>
      <c r="H35" s="76">
        <v>347.174939</v>
      </c>
      <c r="I35" s="76">
        <v>2031.49</v>
      </c>
      <c r="J35" s="78">
        <v>154.715236</v>
      </c>
      <c r="K35" s="78">
        <v>1215.65</v>
      </c>
      <c r="L35" s="102">
        <v>0</v>
      </c>
      <c r="M35" s="102">
        <v>0</v>
      </c>
      <c r="N35" s="101">
        <v>4609.51041300001</v>
      </c>
      <c r="O35" s="102">
        <v>564</v>
      </c>
      <c r="P35" s="92">
        <v>2807.77</v>
      </c>
      <c r="Q35" s="92">
        <v>6090.47</v>
      </c>
      <c r="R35" s="101">
        <v>4386.415988</v>
      </c>
      <c r="S35" s="170">
        <v>1453</v>
      </c>
      <c r="T35" s="171">
        <v>4115.82</v>
      </c>
      <c r="U35" s="168">
        <v>193.54</v>
      </c>
      <c r="V35" s="167"/>
    </row>
    <row r="36" s="1" customFormat="1" spans="1:21">
      <c r="A36" s="83" t="s">
        <v>29</v>
      </c>
      <c r="B36" s="76">
        <f t="shared" si="4"/>
        <v>7781.66</v>
      </c>
      <c r="C36" s="78">
        <f>B36/B44*100</f>
        <v>18.0156456576825</v>
      </c>
      <c r="D36" s="95">
        <v>44.2618999948092</v>
      </c>
      <c r="E36" s="95">
        <v>2534.39</v>
      </c>
      <c r="F36" s="95">
        <v>0</v>
      </c>
      <c r="G36" s="95">
        <v>1809.24</v>
      </c>
      <c r="H36" s="95">
        <v>0.36</v>
      </c>
      <c r="I36" s="131">
        <v>0</v>
      </c>
      <c r="J36" s="132">
        <v>99.23</v>
      </c>
      <c r="K36" s="133">
        <v>0</v>
      </c>
      <c r="L36" s="131">
        <v>0</v>
      </c>
      <c r="M36" s="131">
        <v>0</v>
      </c>
      <c r="N36" s="132">
        <v>5147.68</v>
      </c>
      <c r="O36" s="131">
        <v>717</v>
      </c>
      <c r="P36" s="95">
        <v>264.63</v>
      </c>
      <c r="Q36" s="95">
        <v>227.3</v>
      </c>
      <c r="R36" s="132">
        <v>329.47</v>
      </c>
      <c r="S36" s="102">
        <v>0</v>
      </c>
      <c r="T36" s="102">
        <v>0</v>
      </c>
      <c r="U36" s="102">
        <v>0</v>
      </c>
    </row>
    <row r="37" s="1" customFormat="1" spans="1:21">
      <c r="A37" s="83" t="s">
        <v>30</v>
      </c>
      <c r="B37" s="76">
        <f t="shared" si="4"/>
        <v>4081.902001</v>
      </c>
      <c r="C37" s="78">
        <f>B37/B44*100</f>
        <v>9.45018158842728</v>
      </c>
      <c r="D37" s="96">
        <v>26.2135589300653</v>
      </c>
      <c r="E37" s="100">
        <v>926.209137</v>
      </c>
      <c r="F37" s="100">
        <v>29.48035</v>
      </c>
      <c r="G37" s="100">
        <v>867.748694</v>
      </c>
      <c r="H37" s="97">
        <v>0</v>
      </c>
      <c r="I37" s="135">
        <v>0</v>
      </c>
      <c r="J37" s="135">
        <v>11.8176</v>
      </c>
      <c r="K37" s="136">
        <v>0</v>
      </c>
      <c r="L37" s="137">
        <v>0</v>
      </c>
      <c r="M37" s="136">
        <v>0</v>
      </c>
      <c r="N37" s="146">
        <v>3114.394914</v>
      </c>
      <c r="O37" s="147">
        <v>208</v>
      </c>
      <c r="P37" s="148">
        <v>0</v>
      </c>
      <c r="Q37" s="148">
        <v>0</v>
      </c>
      <c r="R37" s="136">
        <v>0</v>
      </c>
      <c r="S37" s="136">
        <v>0</v>
      </c>
      <c r="T37" s="136">
        <v>0</v>
      </c>
      <c r="U37" s="136">
        <v>0</v>
      </c>
    </row>
    <row r="38" s="1" customFormat="1" spans="1:21">
      <c r="A38" s="83" t="s">
        <v>31</v>
      </c>
      <c r="B38" s="76">
        <f t="shared" si="4"/>
        <v>3383.65</v>
      </c>
      <c r="C38" s="78">
        <f>B38/B44*100</f>
        <v>7.8336292551483</v>
      </c>
      <c r="D38" s="101">
        <v>64.254854368932</v>
      </c>
      <c r="E38" s="76">
        <v>807.8</v>
      </c>
      <c r="F38" s="76">
        <v>0</v>
      </c>
      <c r="G38" s="76">
        <v>419.2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1">
        <v>2575.85</v>
      </c>
      <c r="O38" s="102">
        <v>114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</row>
    <row r="39" s="1" customFormat="1" spans="1:21">
      <c r="A39" s="83" t="s">
        <v>32</v>
      </c>
      <c r="B39" s="76">
        <f t="shared" si="4"/>
        <v>5270.067252</v>
      </c>
      <c r="C39" s="78">
        <f>B39/B44*100</f>
        <v>12.2009525222367</v>
      </c>
      <c r="D39" s="98">
        <v>6.71956127581939</v>
      </c>
      <c r="E39" s="81">
        <v>1175.886252</v>
      </c>
      <c r="F39" s="81">
        <v>55.021</v>
      </c>
      <c r="G39" s="81">
        <v>1042.31067</v>
      </c>
      <c r="H39" s="98">
        <v>9</v>
      </c>
      <c r="I39" s="98">
        <v>535.3</v>
      </c>
      <c r="J39" s="140">
        <v>3.43</v>
      </c>
      <c r="K39" s="141">
        <v>0</v>
      </c>
      <c r="L39" s="142">
        <v>0</v>
      </c>
      <c r="M39" s="142">
        <v>0</v>
      </c>
      <c r="N39" s="121">
        <v>3491.43</v>
      </c>
      <c r="O39" s="143">
        <v>388</v>
      </c>
      <c r="P39" s="144">
        <v>64.9</v>
      </c>
      <c r="Q39" s="140">
        <v>1031.8378</v>
      </c>
      <c r="R39" s="169">
        <v>254.3323</v>
      </c>
      <c r="S39" s="169">
        <v>5</v>
      </c>
      <c r="T39" s="169">
        <v>4.33</v>
      </c>
      <c r="U39" s="141">
        <v>0</v>
      </c>
    </row>
    <row r="40" s="1" customFormat="1" spans="1:21">
      <c r="A40" s="83" t="s">
        <v>33</v>
      </c>
      <c r="B40" s="76">
        <f t="shared" si="4"/>
        <v>5843.970914</v>
      </c>
      <c r="C40" s="78">
        <f>B40/B44*100</f>
        <v>13.5296208290296</v>
      </c>
      <c r="D40" s="99">
        <v>25.0992906227186</v>
      </c>
      <c r="E40" s="99">
        <v>765.6567</v>
      </c>
      <c r="F40" s="99">
        <v>311.496055</v>
      </c>
      <c r="G40" s="99">
        <v>604.88303</v>
      </c>
      <c r="H40" s="103">
        <v>285.6034</v>
      </c>
      <c r="I40" s="105">
        <v>3257.609413</v>
      </c>
      <c r="J40" s="99">
        <v>12.970146</v>
      </c>
      <c r="K40" s="111">
        <v>0</v>
      </c>
      <c r="L40" s="111">
        <v>0</v>
      </c>
      <c r="M40" s="142">
        <v>0</v>
      </c>
      <c r="N40" s="149">
        <v>1210.6352</v>
      </c>
      <c r="O40" s="145">
        <v>262</v>
      </c>
      <c r="P40" s="99">
        <v>67.23</v>
      </c>
      <c r="Q40" s="99">
        <v>745.07</v>
      </c>
      <c r="R40" s="99">
        <v>990.05</v>
      </c>
      <c r="S40" s="145">
        <v>28</v>
      </c>
      <c r="T40" s="99">
        <v>100.52</v>
      </c>
      <c r="U40" s="145">
        <v>0</v>
      </c>
    </row>
    <row r="41" s="59" customFormat="1" spans="1:21">
      <c r="A41" s="83" t="s">
        <v>34</v>
      </c>
      <c r="B41" s="76">
        <f t="shared" si="4"/>
        <v>223.0772</v>
      </c>
      <c r="C41" s="78">
        <f>B41/B44*100</f>
        <v>0.516455330804477</v>
      </c>
      <c r="D41" s="89">
        <v>58.7512097922004</v>
      </c>
      <c r="E41" s="92">
        <v>223.0772</v>
      </c>
      <c r="F41" s="92">
        <v>0</v>
      </c>
      <c r="G41" s="92">
        <v>158.6554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107">
        <v>133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</row>
    <row r="42" s="1" customFormat="1" ht="18" customHeight="1" spans="1:21">
      <c r="A42" s="83" t="s">
        <v>35</v>
      </c>
      <c r="B42" s="76">
        <f t="shared" si="4"/>
        <v>0</v>
      </c>
      <c r="C42" s="78">
        <f>B42/B44*100</f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</row>
    <row r="43" s="1" customFormat="1" ht="15" customHeight="1" spans="1:21">
      <c r="A43" s="83" t="s">
        <v>38</v>
      </c>
      <c r="B43" s="76">
        <f t="shared" si="4"/>
        <v>6242.08</v>
      </c>
      <c r="C43" s="78">
        <f>B43/B44*100</f>
        <v>14.451299780112</v>
      </c>
      <c r="D43" s="89">
        <v>560.1044817157</v>
      </c>
      <c r="E43" s="101">
        <v>902.33</v>
      </c>
      <c r="F43" s="101">
        <v>0</v>
      </c>
      <c r="G43" s="101">
        <v>795.68</v>
      </c>
      <c r="H43" s="89">
        <v>507.2</v>
      </c>
      <c r="I43" s="89">
        <v>4231</v>
      </c>
      <c r="J43" s="102">
        <v>0</v>
      </c>
      <c r="K43" s="102">
        <v>0</v>
      </c>
      <c r="L43" s="102">
        <v>0</v>
      </c>
      <c r="M43" s="102">
        <v>0</v>
      </c>
      <c r="N43" s="101">
        <v>601.55</v>
      </c>
      <c r="O43" s="102">
        <v>205</v>
      </c>
      <c r="P43" s="101">
        <v>7.6</v>
      </c>
      <c r="Q43" s="101">
        <v>1011.27</v>
      </c>
      <c r="R43" s="92">
        <v>27.1</v>
      </c>
      <c r="S43" s="102">
        <v>0</v>
      </c>
      <c r="T43" s="102">
        <v>0</v>
      </c>
      <c r="U43" s="102">
        <v>0</v>
      </c>
    </row>
    <row r="44" s="1" customFormat="1" ht="18" customHeight="1" spans="1:21">
      <c r="A44" s="83" t="s">
        <v>41</v>
      </c>
      <c r="B44" s="76">
        <f t="shared" si="4"/>
        <v>43193.900168</v>
      </c>
      <c r="C44" s="76"/>
      <c r="D44" s="76">
        <v>15.74</v>
      </c>
      <c r="E44" s="76">
        <f t="shared" ref="E44:U44" si="5">SUM(E35:E43)</f>
        <v>9344.301502</v>
      </c>
      <c r="F44" s="76">
        <f t="shared" si="5"/>
        <v>395.997405</v>
      </c>
      <c r="G44" s="76">
        <f t="shared" si="5"/>
        <v>7171.235797</v>
      </c>
      <c r="H44" s="76">
        <f t="shared" si="5"/>
        <v>1149.338339</v>
      </c>
      <c r="I44" s="76">
        <f t="shared" si="5"/>
        <v>10055.399413</v>
      </c>
      <c r="J44" s="76">
        <f t="shared" si="5"/>
        <v>282.162982</v>
      </c>
      <c r="K44" s="76">
        <f t="shared" si="5"/>
        <v>1215.65</v>
      </c>
      <c r="L44" s="76">
        <f t="shared" si="5"/>
        <v>0</v>
      </c>
      <c r="M44" s="76">
        <f t="shared" si="5"/>
        <v>0</v>
      </c>
      <c r="N44" s="76">
        <f t="shared" si="5"/>
        <v>20751.050527</v>
      </c>
      <c r="O44" s="86">
        <f t="shared" si="5"/>
        <v>2591</v>
      </c>
      <c r="P44" s="76">
        <f t="shared" si="5"/>
        <v>3212.13</v>
      </c>
      <c r="Q44" s="76">
        <f t="shared" si="5"/>
        <v>9105.9478</v>
      </c>
      <c r="R44" s="76">
        <f t="shared" si="5"/>
        <v>5987.368288</v>
      </c>
      <c r="S44" s="86">
        <f t="shared" si="5"/>
        <v>1486</v>
      </c>
      <c r="T44" s="76">
        <f t="shared" si="5"/>
        <v>4220.67</v>
      </c>
      <c r="U44" s="76">
        <f t="shared" si="5"/>
        <v>193.54</v>
      </c>
    </row>
    <row r="45" s="1" customFormat="1" ht="31.9" customHeight="1" spans="1:21">
      <c r="A45" s="94" t="s">
        <v>46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</row>
    <row r="46" s="1" customFormat="1" ht="14.45" customHeight="1" spans="1:21">
      <c r="A46" s="64" t="s">
        <v>4</v>
      </c>
      <c r="B46" s="64" t="s">
        <v>5</v>
      </c>
      <c r="C46" s="65" t="s">
        <v>6</v>
      </c>
      <c r="D46" s="66" t="s">
        <v>7</v>
      </c>
      <c r="E46" s="67" t="s">
        <v>8</v>
      </c>
      <c r="F46" s="67"/>
      <c r="G46" s="68"/>
      <c r="H46" s="69" t="s">
        <v>9</v>
      </c>
      <c r="I46" s="112"/>
      <c r="J46" s="65" t="s">
        <v>10</v>
      </c>
      <c r="K46" s="65" t="s">
        <v>11</v>
      </c>
      <c r="L46" s="113" t="s">
        <v>12</v>
      </c>
      <c r="M46" s="114"/>
      <c r="N46" s="64" t="s">
        <v>13</v>
      </c>
      <c r="O46" s="64" t="s">
        <v>14</v>
      </c>
      <c r="P46" s="65" t="s">
        <v>43</v>
      </c>
      <c r="Q46" s="65" t="s">
        <v>16</v>
      </c>
      <c r="R46" s="65" t="s">
        <v>17</v>
      </c>
      <c r="S46" s="69" t="s">
        <v>18</v>
      </c>
      <c r="T46" s="112"/>
      <c r="U46" s="64" t="s">
        <v>19</v>
      </c>
    </row>
    <row r="47" s="1" customFormat="1" ht="24" spans="1:21">
      <c r="A47" s="70"/>
      <c r="B47" s="70"/>
      <c r="C47" s="71"/>
      <c r="D47" s="72"/>
      <c r="E47" s="73" t="s">
        <v>8</v>
      </c>
      <c r="F47" s="73" t="s">
        <v>20</v>
      </c>
      <c r="G47" s="74" t="s">
        <v>21</v>
      </c>
      <c r="H47" s="75" t="s">
        <v>22</v>
      </c>
      <c r="I47" s="75" t="s">
        <v>23</v>
      </c>
      <c r="J47" s="71"/>
      <c r="K47" s="71"/>
      <c r="L47" s="75" t="s">
        <v>24</v>
      </c>
      <c r="M47" s="75" t="s">
        <v>25</v>
      </c>
      <c r="N47" s="70"/>
      <c r="O47" s="70"/>
      <c r="P47" s="71"/>
      <c r="Q47" s="71"/>
      <c r="R47" s="71"/>
      <c r="S47" s="157" t="s">
        <v>26</v>
      </c>
      <c r="T47" s="157" t="s">
        <v>27</v>
      </c>
      <c r="U47" s="70"/>
    </row>
    <row r="48" s="1" customFormat="1" spans="1:21">
      <c r="A48" s="83" t="s">
        <v>28</v>
      </c>
      <c r="B48" s="76">
        <f t="shared" ref="B48:B55" si="6">SUM(H48:N48)+E48+F48</f>
        <v>11073.071288</v>
      </c>
      <c r="C48" s="78">
        <f>B48/B55*100</f>
        <v>26.4162666103573</v>
      </c>
      <c r="D48" s="76">
        <v>23.3858574967122</v>
      </c>
      <c r="E48" s="76">
        <v>1885.023974</v>
      </c>
      <c r="F48" s="76">
        <v>0</v>
      </c>
      <c r="G48" s="76">
        <v>1429.063862</v>
      </c>
      <c r="H48" s="76">
        <v>488.091993</v>
      </c>
      <c r="I48" s="76">
        <v>2014.07</v>
      </c>
      <c r="J48" s="78">
        <v>906.664067999997</v>
      </c>
      <c r="K48" s="150">
        <v>776.715</v>
      </c>
      <c r="L48" s="102">
        <v>0</v>
      </c>
      <c r="M48" s="102">
        <v>0</v>
      </c>
      <c r="N48" s="151">
        <v>5002.50625300001</v>
      </c>
      <c r="O48" s="152">
        <v>565</v>
      </c>
      <c r="P48" s="151">
        <v>832.87</v>
      </c>
      <c r="Q48" s="151">
        <v>2344.74</v>
      </c>
      <c r="R48" s="172">
        <v>3946.710695</v>
      </c>
      <c r="S48" s="170">
        <v>590</v>
      </c>
      <c r="T48" s="92">
        <v>737.6</v>
      </c>
      <c r="U48" s="168">
        <v>163.78</v>
      </c>
    </row>
    <row r="49" s="1" customFormat="1" spans="1:21">
      <c r="A49" s="83" t="s">
        <v>29</v>
      </c>
      <c r="B49" s="76">
        <f t="shared" si="6"/>
        <v>2184.76</v>
      </c>
      <c r="C49" s="78">
        <f>B49/B55*100</f>
        <v>5.212032067579</v>
      </c>
      <c r="D49" s="95">
        <v>70.9447987167951</v>
      </c>
      <c r="E49" s="95">
        <v>573.82</v>
      </c>
      <c r="F49" s="95">
        <v>0.85</v>
      </c>
      <c r="G49" s="95">
        <v>382.84</v>
      </c>
      <c r="H49" s="95">
        <v>0.04</v>
      </c>
      <c r="I49" s="131">
        <v>0</v>
      </c>
      <c r="J49" s="132">
        <v>73.42</v>
      </c>
      <c r="K49" s="133">
        <v>108.74</v>
      </c>
      <c r="L49" s="131">
        <v>0</v>
      </c>
      <c r="M49" s="131">
        <v>0</v>
      </c>
      <c r="N49" s="132">
        <v>1427.89</v>
      </c>
      <c r="O49" s="131">
        <v>177</v>
      </c>
      <c r="P49" s="95">
        <v>348.13</v>
      </c>
      <c r="Q49" s="95">
        <v>107.95</v>
      </c>
      <c r="R49" s="132">
        <v>291.48</v>
      </c>
      <c r="S49" s="102">
        <v>0</v>
      </c>
      <c r="T49" s="102">
        <v>0</v>
      </c>
      <c r="U49" s="102">
        <v>0</v>
      </c>
    </row>
    <row r="50" s="1" customFormat="1" spans="1:21">
      <c r="A50" s="83" t="s">
        <v>30</v>
      </c>
      <c r="B50" s="76">
        <f t="shared" si="6"/>
        <v>4344.896354</v>
      </c>
      <c r="C50" s="78">
        <f>B50/B55*100</f>
        <v>10.3653211919639</v>
      </c>
      <c r="D50" s="96">
        <v>25.366409390836</v>
      </c>
      <c r="E50" s="100">
        <v>1118.991508</v>
      </c>
      <c r="F50" s="100">
        <v>44.5905</v>
      </c>
      <c r="G50" s="100">
        <v>1054.64517</v>
      </c>
      <c r="H50" s="97">
        <v>0</v>
      </c>
      <c r="I50" s="135">
        <v>0</v>
      </c>
      <c r="J50" s="135">
        <v>7.0934</v>
      </c>
      <c r="K50" s="136">
        <v>0</v>
      </c>
      <c r="L50" s="137">
        <v>0</v>
      </c>
      <c r="M50" s="136">
        <v>0</v>
      </c>
      <c r="N50" s="146">
        <v>3174.220946</v>
      </c>
      <c r="O50" s="147">
        <v>254</v>
      </c>
      <c r="P50" s="153">
        <v>0</v>
      </c>
      <c r="Q50" s="153">
        <v>0</v>
      </c>
      <c r="R50" s="136">
        <v>0</v>
      </c>
      <c r="S50" s="136">
        <v>0</v>
      </c>
      <c r="T50" s="136">
        <v>0</v>
      </c>
      <c r="U50" s="136">
        <v>0</v>
      </c>
    </row>
    <row r="51" s="1" customFormat="1" spans="1:21">
      <c r="A51" s="83" t="s">
        <v>32</v>
      </c>
      <c r="B51" s="76">
        <f t="shared" si="6"/>
        <v>15136.930733</v>
      </c>
      <c r="C51" s="78">
        <f>B51/B55*100</f>
        <v>36.1111373263507</v>
      </c>
      <c r="D51" s="98">
        <v>15.2261324695494</v>
      </c>
      <c r="E51" s="81">
        <v>2290.143883</v>
      </c>
      <c r="F51" s="81">
        <v>147.17265</v>
      </c>
      <c r="G51" s="81">
        <v>2143.088778</v>
      </c>
      <c r="H51" s="98">
        <v>147.14</v>
      </c>
      <c r="I51" s="98">
        <v>7452.9</v>
      </c>
      <c r="J51" s="140">
        <v>38.1742</v>
      </c>
      <c r="K51" s="141">
        <v>0</v>
      </c>
      <c r="L51" s="142">
        <v>0</v>
      </c>
      <c r="M51" s="142">
        <v>0</v>
      </c>
      <c r="N51" s="121">
        <v>5061.4</v>
      </c>
      <c r="O51" s="143">
        <v>981</v>
      </c>
      <c r="P51" s="144">
        <v>222.9</v>
      </c>
      <c r="Q51" s="140">
        <v>1719.7684</v>
      </c>
      <c r="R51" s="169">
        <v>514.6922</v>
      </c>
      <c r="S51" s="169">
        <v>20</v>
      </c>
      <c r="T51" s="169">
        <v>40.76</v>
      </c>
      <c r="U51" s="141">
        <v>0</v>
      </c>
    </row>
    <row r="52" s="1" customFormat="1" spans="1:21">
      <c r="A52" s="83" t="s">
        <v>33</v>
      </c>
      <c r="B52" s="101">
        <f t="shared" si="6"/>
        <v>2731.274032</v>
      </c>
      <c r="C52" s="89">
        <f>B52/B55*100</f>
        <v>6.51581310538905</v>
      </c>
      <c r="D52" s="104">
        <v>-29.6494707832219</v>
      </c>
      <c r="E52" s="104">
        <v>288.9767</v>
      </c>
      <c r="F52" s="104">
        <v>55.00892</v>
      </c>
      <c r="G52" s="104">
        <v>212.495185</v>
      </c>
      <c r="H52" s="105">
        <v>45.3404</v>
      </c>
      <c r="I52" s="103">
        <v>1943.842012</v>
      </c>
      <c r="J52" s="99">
        <v>36.5906</v>
      </c>
      <c r="K52" s="111">
        <v>0</v>
      </c>
      <c r="L52" s="111">
        <v>0</v>
      </c>
      <c r="M52" s="111">
        <v>0</v>
      </c>
      <c r="N52" s="99">
        <v>361.5154</v>
      </c>
      <c r="O52" s="145">
        <v>110</v>
      </c>
      <c r="P52" s="99">
        <v>7.34</v>
      </c>
      <c r="Q52" s="99">
        <v>230.15</v>
      </c>
      <c r="R52" s="99">
        <v>914.17</v>
      </c>
      <c r="S52" s="145">
        <v>11</v>
      </c>
      <c r="T52" s="99">
        <v>13.58</v>
      </c>
      <c r="U52" s="145">
        <v>0</v>
      </c>
    </row>
    <row r="53" s="1" customFormat="1" spans="1:21">
      <c r="A53" s="83" t="s">
        <v>34</v>
      </c>
      <c r="B53" s="101">
        <f t="shared" si="6"/>
        <v>101.2815</v>
      </c>
      <c r="C53" s="89">
        <f>B53/B55*100</f>
        <v>0.241620327108013</v>
      </c>
      <c r="D53" s="89">
        <v>2.37693318508036</v>
      </c>
      <c r="E53" s="92">
        <v>101.2815</v>
      </c>
      <c r="F53" s="92">
        <v>0</v>
      </c>
      <c r="G53" s="92">
        <v>85.9796</v>
      </c>
      <c r="H53" s="102">
        <v>0</v>
      </c>
      <c r="I53" s="102">
        <v>0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107">
        <v>59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</row>
    <row r="54" s="1" customFormat="1" spans="1:21">
      <c r="A54" s="83" t="s">
        <v>36</v>
      </c>
      <c r="B54" s="101">
        <f t="shared" si="6"/>
        <v>6345.41</v>
      </c>
      <c r="C54" s="89">
        <f>B54/B55*100</f>
        <v>15.137809371252</v>
      </c>
      <c r="D54" s="101">
        <v>-21.9218653869817</v>
      </c>
      <c r="E54" s="106">
        <v>380.41</v>
      </c>
      <c r="F54" s="106">
        <v>0</v>
      </c>
      <c r="G54" s="106">
        <v>307.85</v>
      </c>
      <c r="H54" s="101">
        <v>107.78</v>
      </c>
      <c r="I54" s="154">
        <v>5500</v>
      </c>
      <c r="J54" s="86">
        <v>0</v>
      </c>
      <c r="K54" s="86">
        <v>0</v>
      </c>
      <c r="L54" s="86">
        <v>0</v>
      </c>
      <c r="M54" s="86">
        <v>0</v>
      </c>
      <c r="N54" s="86">
        <v>357.22</v>
      </c>
      <c r="O54" s="86">
        <v>213</v>
      </c>
      <c r="P54" s="76">
        <v>0</v>
      </c>
      <c r="Q54" s="76">
        <v>0</v>
      </c>
      <c r="R54" s="86">
        <v>10.59</v>
      </c>
      <c r="S54" s="86">
        <v>14</v>
      </c>
      <c r="T54" s="86">
        <v>10.1</v>
      </c>
      <c r="U54" s="86">
        <v>0</v>
      </c>
    </row>
    <row r="55" s="1" customFormat="1" spans="1:21">
      <c r="A55" s="83" t="s">
        <v>41</v>
      </c>
      <c r="B55" s="101">
        <f t="shared" si="6"/>
        <v>41917.623907</v>
      </c>
      <c r="C55" s="107"/>
      <c r="D55" s="89">
        <v>7.58</v>
      </c>
      <c r="E55" s="108">
        <f t="shared" ref="E55:U55" si="7">SUM(E48:E54)</f>
        <v>6638.647565</v>
      </c>
      <c r="F55" s="108">
        <f t="shared" si="7"/>
        <v>247.62207</v>
      </c>
      <c r="G55" s="108">
        <f t="shared" si="7"/>
        <v>5615.962595</v>
      </c>
      <c r="H55" s="108">
        <f t="shared" si="7"/>
        <v>788.392393</v>
      </c>
      <c r="I55" s="108">
        <f t="shared" si="7"/>
        <v>16910.812012</v>
      </c>
      <c r="J55" s="93">
        <f t="shared" si="7"/>
        <v>1061.942268</v>
      </c>
      <c r="K55" s="93">
        <f t="shared" si="7"/>
        <v>885.455</v>
      </c>
      <c r="L55" s="93">
        <f t="shared" si="7"/>
        <v>0</v>
      </c>
      <c r="M55" s="93">
        <f t="shared" si="7"/>
        <v>0</v>
      </c>
      <c r="N55" s="93">
        <f t="shared" si="7"/>
        <v>15384.752599</v>
      </c>
      <c r="O55" s="130">
        <f t="shared" si="7"/>
        <v>2359</v>
      </c>
      <c r="P55" s="93">
        <f t="shared" si="7"/>
        <v>1411.24</v>
      </c>
      <c r="Q55" s="93">
        <f t="shared" si="7"/>
        <v>4402.6084</v>
      </c>
      <c r="R55" s="93">
        <f t="shared" si="7"/>
        <v>5677.642895</v>
      </c>
      <c r="S55" s="93">
        <f t="shared" si="7"/>
        <v>635</v>
      </c>
      <c r="T55" s="93">
        <f t="shared" si="7"/>
        <v>802.04</v>
      </c>
      <c r="U55" s="93">
        <f t="shared" si="7"/>
        <v>163.78</v>
      </c>
    </row>
    <row r="56" s="1" customFormat="1" ht="18.75" spans="1:21">
      <c r="A56" s="94" t="s">
        <v>47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</row>
    <row r="57" s="1" customFormat="1" ht="14.45" customHeight="1" spans="1:21">
      <c r="A57" s="64" t="s">
        <v>4</v>
      </c>
      <c r="B57" s="64" t="s">
        <v>5</v>
      </c>
      <c r="C57" s="65" t="s">
        <v>6</v>
      </c>
      <c r="D57" s="66" t="s">
        <v>7</v>
      </c>
      <c r="E57" s="67" t="s">
        <v>8</v>
      </c>
      <c r="F57" s="67"/>
      <c r="G57" s="68"/>
      <c r="H57" s="69" t="s">
        <v>9</v>
      </c>
      <c r="I57" s="112"/>
      <c r="J57" s="65" t="s">
        <v>10</v>
      </c>
      <c r="K57" s="65" t="s">
        <v>11</v>
      </c>
      <c r="L57" s="113" t="s">
        <v>12</v>
      </c>
      <c r="M57" s="114"/>
      <c r="N57" s="64" t="s">
        <v>13</v>
      </c>
      <c r="O57" s="64" t="s">
        <v>14</v>
      </c>
      <c r="P57" s="65" t="s">
        <v>43</v>
      </c>
      <c r="Q57" s="65" t="s">
        <v>16</v>
      </c>
      <c r="R57" s="65" t="s">
        <v>17</v>
      </c>
      <c r="S57" s="69" t="s">
        <v>18</v>
      </c>
      <c r="T57" s="112"/>
      <c r="U57" s="64" t="s">
        <v>19</v>
      </c>
    </row>
    <row r="58" s="1" customFormat="1" ht="24" spans="1:21">
      <c r="A58" s="70"/>
      <c r="B58" s="70"/>
      <c r="C58" s="71"/>
      <c r="D58" s="72"/>
      <c r="E58" s="73" t="s">
        <v>8</v>
      </c>
      <c r="F58" s="73" t="s">
        <v>20</v>
      </c>
      <c r="G58" s="74" t="s">
        <v>21</v>
      </c>
      <c r="H58" s="75" t="s">
        <v>22</v>
      </c>
      <c r="I58" s="75" t="s">
        <v>23</v>
      </c>
      <c r="J58" s="71"/>
      <c r="K58" s="71"/>
      <c r="L58" s="75" t="s">
        <v>24</v>
      </c>
      <c r="M58" s="75" t="s">
        <v>25</v>
      </c>
      <c r="N58" s="70"/>
      <c r="O58" s="70"/>
      <c r="P58" s="71"/>
      <c r="Q58" s="71"/>
      <c r="R58" s="71"/>
      <c r="S58" s="157" t="s">
        <v>26</v>
      </c>
      <c r="T58" s="157" t="s">
        <v>27</v>
      </c>
      <c r="U58" s="70"/>
    </row>
    <row r="59" s="1" customFormat="1" spans="1:21">
      <c r="A59" s="83" t="s">
        <v>28</v>
      </c>
      <c r="B59" s="76">
        <f t="shared" ref="B59:B65" si="8">SUM(H59:N59)+E59+F59</f>
        <v>5715.272521</v>
      </c>
      <c r="C59" s="78">
        <f>B59/B65*100</f>
        <v>50.2308441067802</v>
      </c>
      <c r="D59" s="76">
        <v>13.5820322136444</v>
      </c>
      <c r="E59" s="76">
        <v>1231.00909</v>
      </c>
      <c r="F59" s="76">
        <v>0</v>
      </c>
      <c r="G59" s="76">
        <v>823.996964</v>
      </c>
      <c r="H59" s="76">
        <v>61.237856</v>
      </c>
      <c r="I59" s="76">
        <v>904.7</v>
      </c>
      <c r="J59" s="78">
        <v>398.719014</v>
      </c>
      <c r="K59" s="78">
        <v>315.267</v>
      </c>
      <c r="L59" s="102">
        <v>0</v>
      </c>
      <c r="M59" s="102">
        <v>0</v>
      </c>
      <c r="N59" s="101">
        <v>2804.339561</v>
      </c>
      <c r="O59" s="102">
        <v>397</v>
      </c>
      <c r="P59" s="27">
        <v>381.8</v>
      </c>
      <c r="Q59" s="27">
        <v>1019.84</v>
      </c>
      <c r="R59" s="101">
        <v>1423.670342</v>
      </c>
      <c r="S59" s="152">
        <v>520</v>
      </c>
      <c r="T59" s="92">
        <v>789.92</v>
      </c>
      <c r="U59" s="168">
        <v>88.9</v>
      </c>
    </row>
    <row r="60" s="1" customFormat="1" spans="1:21">
      <c r="A60" s="83" t="s">
        <v>29</v>
      </c>
      <c r="B60" s="109">
        <f t="shared" si="8"/>
        <v>2334.89</v>
      </c>
      <c r="C60" s="78">
        <f>B60/B65*100</f>
        <v>20.5210679220523</v>
      </c>
      <c r="D60" s="95">
        <v>21.4077725433917</v>
      </c>
      <c r="E60" s="95">
        <v>464.03</v>
      </c>
      <c r="F60" s="95">
        <v>0.01</v>
      </c>
      <c r="G60" s="95">
        <v>337.61</v>
      </c>
      <c r="H60" s="95">
        <v>0</v>
      </c>
      <c r="I60" s="131">
        <v>0</v>
      </c>
      <c r="J60" s="132">
        <v>39</v>
      </c>
      <c r="K60" s="133">
        <v>0</v>
      </c>
      <c r="L60" s="131">
        <v>0</v>
      </c>
      <c r="M60" s="131">
        <v>0</v>
      </c>
      <c r="N60" s="132">
        <v>1831.85</v>
      </c>
      <c r="O60" s="131">
        <v>156</v>
      </c>
      <c r="P60" s="95">
        <v>26.99</v>
      </c>
      <c r="Q60" s="95">
        <v>70.51</v>
      </c>
      <c r="R60" s="132">
        <v>50.42</v>
      </c>
      <c r="S60" s="102">
        <v>0</v>
      </c>
      <c r="T60" s="102">
        <v>0</v>
      </c>
      <c r="U60" s="102">
        <v>0</v>
      </c>
    </row>
    <row r="61" s="1" customFormat="1" spans="1:21">
      <c r="A61" s="83" t="s">
        <v>30</v>
      </c>
      <c r="B61" s="109">
        <f t="shared" si="8"/>
        <v>2361.003851</v>
      </c>
      <c r="C61" s="78">
        <f>B61/B65*100</f>
        <v>20.7505794236979</v>
      </c>
      <c r="D61" s="96">
        <v>23.0208576860566</v>
      </c>
      <c r="E61" s="100">
        <v>694.697685</v>
      </c>
      <c r="F61" s="100">
        <v>37.9641</v>
      </c>
      <c r="G61" s="100">
        <v>643.303867</v>
      </c>
      <c r="H61" s="97">
        <v>0</v>
      </c>
      <c r="I61" s="135">
        <v>0</v>
      </c>
      <c r="J61" s="135">
        <v>19.2871</v>
      </c>
      <c r="K61" s="136">
        <v>0</v>
      </c>
      <c r="L61" s="137">
        <v>0</v>
      </c>
      <c r="M61" s="136">
        <v>0</v>
      </c>
      <c r="N61" s="146">
        <v>1609.054966</v>
      </c>
      <c r="O61" s="147">
        <v>181</v>
      </c>
      <c r="P61" s="153">
        <v>0</v>
      </c>
      <c r="Q61" s="153">
        <v>0</v>
      </c>
      <c r="R61" s="136">
        <v>0</v>
      </c>
      <c r="S61" s="136">
        <v>0</v>
      </c>
      <c r="T61" s="136">
        <v>0</v>
      </c>
      <c r="U61" s="136">
        <v>0</v>
      </c>
    </row>
    <row r="62" s="1" customFormat="1" spans="1:21">
      <c r="A62" s="83" t="s">
        <v>32</v>
      </c>
      <c r="B62" s="109">
        <f t="shared" si="8"/>
        <v>901.94812</v>
      </c>
      <c r="C62" s="78">
        <f>B62/B65*100</f>
        <v>7.9271137538331</v>
      </c>
      <c r="D62" s="98">
        <v>10.9822663852813</v>
      </c>
      <c r="E62" s="81">
        <v>45.24812</v>
      </c>
      <c r="F62" s="81">
        <v>0</v>
      </c>
      <c r="G62" s="81">
        <v>45.233981</v>
      </c>
      <c r="H62" s="98">
        <v>95</v>
      </c>
      <c r="I62" s="98">
        <v>252</v>
      </c>
      <c r="J62" s="140">
        <v>1.33</v>
      </c>
      <c r="K62" s="141">
        <v>0</v>
      </c>
      <c r="L62" s="142">
        <v>0</v>
      </c>
      <c r="M62" s="142">
        <v>0</v>
      </c>
      <c r="N62" s="121">
        <v>508.37</v>
      </c>
      <c r="O62" s="143">
        <v>51</v>
      </c>
      <c r="P62" s="144">
        <v>10.5</v>
      </c>
      <c r="Q62" s="144">
        <v>0</v>
      </c>
      <c r="R62" s="169">
        <v>0</v>
      </c>
      <c r="S62" s="136">
        <v>0</v>
      </c>
      <c r="T62" s="169">
        <v>0</v>
      </c>
      <c r="U62" s="141">
        <v>0</v>
      </c>
    </row>
    <row r="63" s="1" customFormat="1" spans="1:21">
      <c r="A63" s="83" t="s">
        <v>33</v>
      </c>
      <c r="B63" s="109">
        <f t="shared" si="8"/>
        <v>13.5996</v>
      </c>
      <c r="C63" s="78">
        <f>B63/B65*100</f>
        <v>0.119525251858864</v>
      </c>
      <c r="D63" s="110">
        <v>-26.0891304347826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55">
        <v>13.5996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</row>
    <row r="64" s="1" customFormat="1" spans="1:21">
      <c r="A64" s="83" t="s">
        <v>31</v>
      </c>
      <c r="B64" s="109">
        <f t="shared" si="8"/>
        <v>51.3</v>
      </c>
      <c r="C64" s="78">
        <f>B64/B65*100</f>
        <v>0.450869541777678</v>
      </c>
      <c r="D64" s="101">
        <v>-39.6470588235294</v>
      </c>
      <c r="E64" s="76">
        <v>16</v>
      </c>
      <c r="F64" s="76">
        <v>0</v>
      </c>
      <c r="G64" s="76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1">
        <v>35.3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</row>
    <row r="65" s="1" customFormat="1" spans="1:21">
      <c r="A65" s="83" t="s">
        <v>41</v>
      </c>
      <c r="B65" s="109">
        <f t="shared" si="8"/>
        <v>11378.014092</v>
      </c>
      <c r="D65" s="83">
        <v>16.22</v>
      </c>
      <c r="E65" s="93">
        <f t="shared" ref="E65:U65" si="9">SUM(E59:E64)</f>
        <v>2450.984895</v>
      </c>
      <c r="F65" s="93">
        <f t="shared" si="9"/>
        <v>37.9741</v>
      </c>
      <c r="G65" s="93">
        <f t="shared" si="9"/>
        <v>1850.144812</v>
      </c>
      <c r="H65" s="93">
        <f t="shared" si="9"/>
        <v>156.237856</v>
      </c>
      <c r="I65" s="93">
        <f t="shared" si="9"/>
        <v>1156.7</v>
      </c>
      <c r="J65" s="93">
        <f t="shared" si="9"/>
        <v>458.336114</v>
      </c>
      <c r="K65" s="93">
        <f t="shared" si="9"/>
        <v>315.267</v>
      </c>
      <c r="L65" s="93">
        <f t="shared" si="9"/>
        <v>0</v>
      </c>
      <c r="M65" s="93">
        <f t="shared" si="9"/>
        <v>0</v>
      </c>
      <c r="N65" s="93">
        <f t="shared" si="9"/>
        <v>6802.514127</v>
      </c>
      <c r="O65" s="130">
        <f t="shared" si="9"/>
        <v>785</v>
      </c>
      <c r="P65" s="93">
        <f t="shared" si="9"/>
        <v>419.29</v>
      </c>
      <c r="Q65" s="93">
        <f t="shared" si="9"/>
        <v>1090.35</v>
      </c>
      <c r="R65" s="93">
        <f t="shared" si="9"/>
        <v>1474.090342</v>
      </c>
      <c r="S65" s="130">
        <f t="shared" si="9"/>
        <v>520</v>
      </c>
      <c r="T65" s="93">
        <f t="shared" si="9"/>
        <v>789.92</v>
      </c>
      <c r="U65" s="93">
        <f t="shared" si="9"/>
        <v>88.9</v>
      </c>
    </row>
    <row r="66" s="1" customFormat="1" ht="21" customHeight="1" spans="1:21">
      <c r="A66" s="94" t="s">
        <v>48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</row>
    <row r="67" s="1" customFormat="1" ht="14.45" customHeight="1" spans="1:21">
      <c r="A67" s="64" t="s">
        <v>4</v>
      </c>
      <c r="B67" s="64" t="s">
        <v>5</v>
      </c>
      <c r="C67" s="65" t="s">
        <v>6</v>
      </c>
      <c r="D67" s="66" t="s">
        <v>7</v>
      </c>
      <c r="E67" s="67" t="s">
        <v>8</v>
      </c>
      <c r="F67" s="67"/>
      <c r="G67" s="68"/>
      <c r="H67" s="69" t="s">
        <v>9</v>
      </c>
      <c r="I67" s="112"/>
      <c r="J67" s="65" t="s">
        <v>10</v>
      </c>
      <c r="K67" s="65" t="s">
        <v>11</v>
      </c>
      <c r="L67" s="113" t="s">
        <v>12</v>
      </c>
      <c r="M67" s="114"/>
      <c r="N67" s="64" t="s">
        <v>13</v>
      </c>
      <c r="O67" s="64" t="s">
        <v>14</v>
      </c>
      <c r="P67" s="65" t="s">
        <v>43</v>
      </c>
      <c r="Q67" s="65" t="s">
        <v>16</v>
      </c>
      <c r="R67" s="65" t="s">
        <v>17</v>
      </c>
      <c r="S67" s="69" t="s">
        <v>18</v>
      </c>
      <c r="T67" s="112"/>
      <c r="U67" s="64" t="s">
        <v>19</v>
      </c>
    </row>
    <row r="68" s="1" customFormat="1" ht="24" spans="1:21">
      <c r="A68" s="70"/>
      <c r="B68" s="70"/>
      <c r="C68" s="71"/>
      <c r="D68" s="72"/>
      <c r="E68" s="73" t="s">
        <v>8</v>
      </c>
      <c r="F68" s="73" t="s">
        <v>20</v>
      </c>
      <c r="G68" s="74" t="s">
        <v>21</v>
      </c>
      <c r="H68" s="75" t="s">
        <v>22</v>
      </c>
      <c r="I68" s="75" t="s">
        <v>23</v>
      </c>
      <c r="J68" s="71"/>
      <c r="K68" s="71"/>
      <c r="L68" s="75" t="s">
        <v>24</v>
      </c>
      <c r="M68" s="75" t="s">
        <v>25</v>
      </c>
      <c r="N68" s="70"/>
      <c r="O68" s="70"/>
      <c r="P68" s="71"/>
      <c r="Q68" s="71"/>
      <c r="R68" s="71"/>
      <c r="S68" s="157" t="s">
        <v>26</v>
      </c>
      <c r="T68" s="157" t="s">
        <v>27</v>
      </c>
      <c r="U68" s="70"/>
    </row>
    <row r="69" s="1" customFormat="1" spans="1:21">
      <c r="A69" s="83" t="s">
        <v>28</v>
      </c>
      <c r="B69" s="76">
        <f t="shared" ref="B69:B72" si="10">SUM(H69:N69)+E69+F69</f>
        <v>5132.070351</v>
      </c>
      <c r="C69" s="78">
        <f>B69/B72*100</f>
        <v>55.9932809005815</v>
      </c>
      <c r="D69" s="76">
        <v>9.41637126033657</v>
      </c>
      <c r="E69" s="76">
        <v>730.274583</v>
      </c>
      <c r="F69" s="76">
        <v>0</v>
      </c>
      <c r="G69" s="76">
        <v>527.574583</v>
      </c>
      <c r="H69" s="76">
        <v>199.395317</v>
      </c>
      <c r="I69" s="76">
        <v>910.3</v>
      </c>
      <c r="J69" s="78">
        <v>297.685778</v>
      </c>
      <c r="K69" s="78">
        <v>157.582</v>
      </c>
      <c r="L69" s="102">
        <v>0</v>
      </c>
      <c r="M69" s="102">
        <v>0</v>
      </c>
      <c r="N69" s="101">
        <v>2836.832673</v>
      </c>
      <c r="O69" s="102">
        <v>280</v>
      </c>
      <c r="P69" s="92">
        <v>1098.76</v>
      </c>
      <c r="Q69" s="92">
        <v>662.11</v>
      </c>
      <c r="R69" s="101">
        <v>1063.17058</v>
      </c>
      <c r="S69" s="152">
        <v>712</v>
      </c>
      <c r="T69" s="92">
        <v>731.5</v>
      </c>
      <c r="U69" s="168">
        <v>59.13</v>
      </c>
    </row>
    <row r="70" s="1" customFormat="1" spans="1:21">
      <c r="A70" s="83" t="s">
        <v>29</v>
      </c>
      <c r="B70" s="109">
        <f t="shared" si="10"/>
        <v>2583.92</v>
      </c>
      <c r="C70" s="78">
        <f>B70/B72*100</f>
        <v>28.1917722262788</v>
      </c>
      <c r="D70" s="95">
        <v>40.5656528290802</v>
      </c>
      <c r="E70" s="95">
        <v>551.9</v>
      </c>
      <c r="F70" s="95">
        <v>0</v>
      </c>
      <c r="G70" s="95">
        <v>452.31</v>
      </c>
      <c r="H70" s="95">
        <v>0</v>
      </c>
      <c r="I70" s="131">
        <v>0</v>
      </c>
      <c r="J70" s="132">
        <v>46.13</v>
      </c>
      <c r="K70" s="133">
        <v>0</v>
      </c>
      <c r="L70" s="131">
        <v>0</v>
      </c>
      <c r="M70" s="131">
        <v>0</v>
      </c>
      <c r="N70" s="132">
        <v>1985.89</v>
      </c>
      <c r="O70" s="131">
        <v>161</v>
      </c>
      <c r="P70" s="95">
        <v>105.73</v>
      </c>
      <c r="Q70" s="95">
        <v>71.47</v>
      </c>
      <c r="R70" s="132">
        <v>82.64</v>
      </c>
      <c r="S70" s="102">
        <v>0</v>
      </c>
      <c r="T70" s="102">
        <v>0</v>
      </c>
      <c r="U70" s="102">
        <v>0</v>
      </c>
    </row>
    <row r="71" s="1" customFormat="1" spans="1:21">
      <c r="A71" s="83" t="s">
        <v>32</v>
      </c>
      <c r="B71" s="109">
        <f t="shared" si="10"/>
        <v>1449.520704</v>
      </c>
      <c r="C71" s="78">
        <f>B71/B72*100</f>
        <v>15.8149468731397</v>
      </c>
      <c r="D71" s="98">
        <v>24.5961457449835</v>
      </c>
      <c r="E71" s="81">
        <v>87.828644</v>
      </c>
      <c r="F71" s="81">
        <v>3.601</v>
      </c>
      <c r="G71" s="81">
        <v>82.385064</v>
      </c>
      <c r="H71" s="98">
        <v>3</v>
      </c>
      <c r="I71" s="98">
        <v>358.3</v>
      </c>
      <c r="J71" s="140">
        <v>5.46106</v>
      </c>
      <c r="K71" s="141">
        <v>0</v>
      </c>
      <c r="L71" s="142">
        <v>0</v>
      </c>
      <c r="M71" s="142">
        <v>0</v>
      </c>
      <c r="N71" s="121">
        <v>991.33</v>
      </c>
      <c r="O71" s="143">
        <v>33</v>
      </c>
      <c r="P71" s="144">
        <v>29.4</v>
      </c>
      <c r="Q71" s="144">
        <v>67.6</v>
      </c>
      <c r="R71" s="169">
        <v>0</v>
      </c>
      <c r="S71" s="169">
        <v>0</v>
      </c>
      <c r="T71" s="169">
        <v>0</v>
      </c>
      <c r="U71" s="141">
        <v>0</v>
      </c>
    </row>
    <row r="72" s="1" customFormat="1" spans="1:21">
      <c r="A72" s="83" t="s">
        <v>41</v>
      </c>
      <c r="B72" s="109">
        <f t="shared" si="10"/>
        <v>9165.511055</v>
      </c>
      <c r="D72" s="78">
        <v>19.16</v>
      </c>
      <c r="E72" s="93">
        <f t="shared" ref="E72:U72" si="11">SUM(E69:E71)</f>
        <v>1370.003227</v>
      </c>
      <c r="F72" s="93">
        <f t="shared" si="11"/>
        <v>3.601</v>
      </c>
      <c r="G72" s="93">
        <f t="shared" si="11"/>
        <v>1062.269647</v>
      </c>
      <c r="H72" s="93">
        <f t="shared" si="11"/>
        <v>202.395317</v>
      </c>
      <c r="I72" s="93">
        <f t="shared" si="11"/>
        <v>1268.6</v>
      </c>
      <c r="J72" s="93">
        <f t="shared" si="11"/>
        <v>349.276838</v>
      </c>
      <c r="K72" s="93">
        <f t="shared" si="11"/>
        <v>157.582</v>
      </c>
      <c r="L72" s="93">
        <f t="shared" si="11"/>
        <v>0</v>
      </c>
      <c r="M72" s="93">
        <f t="shared" si="11"/>
        <v>0</v>
      </c>
      <c r="N72" s="93">
        <f t="shared" si="11"/>
        <v>5814.052673</v>
      </c>
      <c r="O72" s="130">
        <f t="shared" si="11"/>
        <v>474</v>
      </c>
      <c r="P72" s="93">
        <f t="shared" si="11"/>
        <v>1233.89</v>
      </c>
      <c r="Q72" s="93">
        <f t="shared" si="11"/>
        <v>801.18</v>
      </c>
      <c r="R72" s="93">
        <f t="shared" si="11"/>
        <v>1145.81058</v>
      </c>
      <c r="S72" s="93">
        <f t="shared" si="11"/>
        <v>712</v>
      </c>
      <c r="T72" s="93">
        <f t="shared" si="11"/>
        <v>731.5</v>
      </c>
      <c r="U72" s="93">
        <f t="shared" si="11"/>
        <v>59.13</v>
      </c>
    </row>
    <row r="73" s="1" customFormat="1" ht="18.75" spans="1:21">
      <c r="A73" s="94" t="s">
        <v>49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</row>
    <row r="74" s="1" customFormat="1" ht="14.45" customHeight="1" spans="1:21">
      <c r="A74" s="64" t="s">
        <v>4</v>
      </c>
      <c r="B74" s="64" t="s">
        <v>5</v>
      </c>
      <c r="C74" s="65" t="s">
        <v>6</v>
      </c>
      <c r="D74" s="66" t="s">
        <v>7</v>
      </c>
      <c r="E74" s="67" t="s">
        <v>8</v>
      </c>
      <c r="F74" s="67"/>
      <c r="G74" s="68"/>
      <c r="H74" s="69" t="s">
        <v>9</v>
      </c>
      <c r="I74" s="112"/>
      <c r="J74" s="65" t="s">
        <v>10</v>
      </c>
      <c r="K74" s="65" t="s">
        <v>11</v>
      </c>
      <c r="L74" s="113" t="s">
        <v>12</v>
      </c>
      <c r="M74" s="114"/>
      <c r="N74" s="64" t="s">
        <v>13</v>
      </c>
      <c r="O74" s="64" t="s">
        <v>14</v>
      </c>
      <c r="P74" s="65" t="s">
        <v>43</v>
      </c>
      <c r="Q74" s="65" t="s">
        <v>16</v>
      </c>
      <c r="R74" s="65" t="s">
        <v>17</v>
      </c>
      <c r="S74" s="69" t="s">
        <v>18</v>
      </c>
      <c r="T74" s="112"/>
      <c r="U74" s="64" t="s">
        <v>19</v>
      </c>
    </row>
    <row r="75" s="1" customFormat="1" ht="24" spans="1:21">
      <c r="A75" s="70"/>
      <c r="B75" s="70"/>
      <c r="C75" s="71"/>
      <c r="D75" s="72"/>
      <c r="E75" s="73" t="s">
        <v>8</v>
      </c>
      <c r="F75" s="73" t="s">
        <v>20</v>
      </c>
      <c r="G75" s="74" t="s">
        <v>21</v>
      </c>
      <c r="H75" s="75" t="s">
        <v>22</v>
      </c>
      <c r="I75" s="75" t="s">
        <v>23</v>
      </c>
      <c r="J75" s="71"/>
      <c r="K75" s="71"/>
      <c r="L75" s="75" t="s">
        <v>24</v>
      </c>
      <c r="M75" s="75" t="s">
        <v>25</v>
      </c>
      <c r="N75" s="70"/>
      <c r="O75" s="70"/>
      <c r="P75" s="71"/>
      <c r="Q75" s="71"/>
      <c r="R75" s="71"/>
      <c r="S75" s="157" t="s">
        <v>26</v>
      </c>
      <c r="T75" s="157" t="s">
        <v>27</v>
      </c>
      <c r="U75" s="70"/>
    </row>
    <row r="76" s="1" customFormat="1" spans="1:21">
      <c r="A76" s="83" t="s">
        <v>28</v>
      </c>
      <c r="B76" s="76">
        <f t="shared" ref="B76:B80" si="12">SUM(H76:N76)+E76+F76</f>
        <v>4469.760466</v>
      </c>
      <c r="C76" s="78">
        <f>B76/B80*100</f>
        <v>71.0771187032811</v>
      </c>
      <c r="D76" s="76">
        <v>6.53359034873946</v>
      </c>
      <c r="E76" s="76">
        <v>744.604547</v>
      </c>
      <c r="F76" s="76">
        <v>0</v>
      </c>
      <c r="G76" s="76">
        <v>544.744907</v>
      </c>
      <c r="H76" s="76">
        <v>40.994005</v>
      </c>
      <c r="I76" s="76">
        <v>635.73</v>
      </c>
      <c r="J76" s="78">
        <v>350.936776</v>
      </c>
      <c r="K76" s="78">
        <v>264.515</v>
      </c>
      <c r="L76" s="102">
        <v>0</v>
      </c>
      <c r="M76" s="102">
        <v>0</v>
      </c>
      <c r="N76" s="101">
        <v>2432.980138</v>
      </c>
      <c r="O76" s="102">
        <v>359</v>
      </c>
      <c r="P76" s="185">
        <v>316.29</v>
      </c>
      <c r="Q76" s="185">
        <v>1158.12</v>
      </c>
      <c r="R76" s="101">
        <v>1807.646864</v>
      </c>
      <c r="S76" s="170">
        <v>892</v>
      </c>
      <c r="T76" s="171">
        <v>906.25</v>
      </c>
      <c r="U76" s="168">
        <v>61.15</v>
      </c>
    </row>
    <row r="77" s="1" customFormat="1" spans="1:21">
      <c r="A77" s="83" t="s">
        <v>29</v>
      </c>
      <c r="B77" s="109">
        <f t="shared" si="12"/>
        <v>0</v>
      </c>
      <c r="C77" s="78">
        <f>B77/B80*100</f>
        <v>0</v>
      </c>
      <c r="D77" s="173">
        <v>-100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0.02</v>
      </c>
      <c r="K77" s="174">
        <v>0</v>
      </c>
      <c r="L77" s="174">
        <v>0</v>
      </c>
      <c r="M77" s="174">
        <v>0</v>
      </c>
      <c r="N77" s="174">
        <v>-0.02</v>
      </c>
      <c r="O77" s="174">
        <v>0</v>
      </c>
      <c r="P77" s="173">
        <v>2</v>
      </c>
      <c r="Q77" s="173">
        <v>4.97</v>
      </c>
      <c r="R77" s="173">
        <v>0.75</v>
      </c>
      <c r="S77" s="174">
        <v>0</v>
      </c>
      <c r="T77" s="174">
        <v>0</v>
      </c>
      <c r="U77" s="174">
        <v>0</v>
      </c>
    </row>
    <row r="78" s="1" customFormat="1" spans="1:21">
      <c r="A78" s="83" t="s">
        <v>32</v>
      </c>
      <c r="B78" s="109">
        <f t="shared" si="12"/>
        <v>1818.846258</v>
      </c>
      <c r="C78" s="78">
        <f>B78/B80*100</f>
        <v>28.9228812967189</v>
      </c>
      <c r="D78" s="98">
        <v>28.6323710228658</v>
      </c>
      <c r="E78" s="81">
        <v>437.139938</v>
      </c>
      <c r="F78" s="81">
        <v>13.3592</v>
      </c>
      <c r="G78" s="81">
        <v>429.557042</v>
      </c>
      <c r="H78" s="98">
        <v>5</v>
      </c>
      <c r="I78" s="98">
        <v>151.6</v>
      </c>
      <c r="J78" s="140">
        <v>1.54712</v>
      </c>
      <c r="K78" s="141">
        <v>0</v>
      </c>
      <c r="L78" s="142">
        <v>0</v>
      </c>
      <c r="M78" s="142">
        <v>0</v>
      </c>
      <c r="N78" s="121">
        <v>1210.2</v>
      </c>
      <c r="O78" s="143">
        <v>112</v>
      </c>
      <c r="P78" s="144">
        <v>130.4</v>
      </c>
      <c r="Q78" s="144">
        <v>0</v>
      </c>
      <c r="R78" s="169">
        <v>0</v>
      </c>
      <c r="S78" s="170">
        <v>0</v>
      </c>
      <c r="T78" s="169">
        <v>0</v>
      </c>
      <c r="U78" s="141">
        <v>0</v>
      </c>
    </row>
    <row r="79" s="1" customFormat="1" spans="1:21">
      <c r="A79" s="83" t="s">
        <v>35</v>
      </c>
      <c r="B79" s="109">
        <f t="shared" si="12"/>
        <v>0</v>
      </c>
      <c r="C79" s="78">
        <f>B79/B80*100</f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174">
        <v>0</v>
      </c>
      <c r="L79" s="174">
        <v>0</v>
      </c>
      <c r="M79" s="174">
        <v>0</v>
      </c>
      <c r="N79" s="174">
        <v>0</v>
      </c>
      <c r="O79" s="174">
        <v>0</v>
      </c>
      <c r="P79" s="174">
        <v>0</v>
      </c>
      <c r="Q79" s="174">
        <v>0</v>
      </c>
      <c r="R79" s="174">
        <v>0</v>
      </c>
      <c r="S79" s="174">
        <v>0</v>
      </c>
      <c r="T79" s="174">
        <v>0</v>
      </c>
      <c r="U79" s="174">
        <v>0</v>
      </c>
    </row>
    <row r="80" s="1" customFormat="1" spans="1:21">
      <c r="A80" s="83" t="s">
        <v>41</v>
      </c>
      <c r="B80" s="109">
        <f t="shared" si="12"/>
        <v>6288.606724</v>
      </c>
      <c r="C80" s="83"/>
      <c r="D80" s="78">
        <v>-12.41</v>
      </c>
      <c r="E80" s="93">
        <f t="shared" ref="E80:U80" si="13">SUM(E76:E79)</f>
        <v>1181.744485</v>
      </c>
      <c r="F80" s="93">
        <f t="shared" si="13"/>
        <v>13.3592</v>
      </c>
      <c r="G80" s="93">
        <f t="shared" si="13"/>
        <v>974.301949</v>
      </c>
      <c r="H80" s="93">
        <f t="shared" si="13"/>
        <v>45.994005</v>
      </c>
      <c r="I80" s="93">
        <f t="shared" si="13"/>
        <v>787.33</v>
      </c>
      <c r="J80" s="93">
        <f t="shared" si="13"/>
        <v>352.503896</v>
      </c>
      <c r="K80" s="93">
        <f t="shared" si="13"/>
        <v>264.515</v>
      </c>
      <c r="L80" s="93">
        <f t="shared" si="13"/>
        <v>0</v>
      </c>
      <c r="M80" s="93">
        <f t="shared" si="13"/>
        <v>0</v>
      </c>
      <c r="N80" s="93">
        <f t="shared" si="13"/>
        <v>3643.160138</v>
      </c>
      <c r="O80" s="130">
        <f t="shared" si="13"/>
        <v>471</v>
      </c>
      <c r="P80" s="93">
        <f t="shared" si="13"/>
        <v>448.69</v>
      </c>
      <c r="Q80" s="93">
        <f t="shared" si="13"/>
        <v>1163.09</v>
      </c>
      <c r="R80" s="93">
        <f t="shared" si="13"/>
        <v>1808.396864</v>
      </c>
      <c r="S80" s="170">
        <f t="shared" si="13"/>
        <v>892</v>
      </c>
      <c r="T80" s="93">
        <f t="shared" si="13"/>
        <v>906.25</v>
      </c>
      <c r="U80" s="93">
        <f t="shared" si="13"/>
        <v>61.15</v>
      </c>
    </row>
    <row r="81" s="1" customFormat="1" ht="18.75" spans="1:21">
      <c r="A81" s="94" t="s">
        <v>50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</row>
    <row r="82" s="1" customFormat="1" ht="14.45" customHeight="1" spans="1:21">
      <c r="A82" s="64" t="s">
        <v>4</v>
      </c>
      <c r="B82" s="64" t="s">
        <v>5</v>
      </c>
      <c r="C82" s="65" t="s">
        <v>6</v>
      </c>
      <c r="D82" s="66" t="s">
        <v>7</v>
      </c>
      <c r="E82" s="67" t="s">
        <v>8</v>
      </c>
      <c r="F82" s="67"/>
      <c r="G82" s="68"/>
      <c r="H82" s="69" t="s">
        <v>9</v>
      </c>
      <c r="I82" s="112"/>
      <c r="J82" s="65" t="s">
        <v>10</v>
      </c>
      <c r="K82" s="65" t="s">
        <v>11</v>
      </c>
      <c r="L82" s="113" t="s">
        <v>12</v>
      </c>
      <c r="M82" s="114"/>
      <c r="N82" s="64" t="s">
        <v>13</v>
      </c>
      <c r="O82" s="64" t="s">
        <v>14</v>
      </c>
      <c r="P82" s="65" t="s">
        <v>43</v>
      </c>
      <c r="Q82" s="65" t="s">
        <v>16</v>
      </c>
      <c r="R82" s="65" t="s">
        <v>17</v>
      </c>
      <c r="S82" s="69" t="s">
        <v>18</v>
      </c>
      <c r="T82" s="112"/>
      <c r="U82" s="64" t="s">
        <v>19</v>
      </c>
    </row>
    <row r="83" s="1" customFormat="1" ht="24" spans="1:21">
      <c r="A83" s="70"/>
      <c r="B83" s="70"/>
      <c r="C83" s="71"/>
      <c r="D83" s="72"/>
      <c r="E83" s="73" t="s">
        <v>8</v>
      </c>
      <c r="F83" s="73" t="s">
        <v>20</v>
      </c>
      <c r="G83" s="74" t="s">
        <v>21</v>
      </c>
      <c r="H83" s="75" t="s">
        <v>22</v>
      </c>
      <c r="I83" s="75" t="s">
        <v>23</v>
      </c>
      <c r="J83" s="71"/>
      <c r="K83" s="71"/>
      <c r="L83" s="75" t="s">
        <v>24</v>
      </c>
      <c r="M83" s="75" t="s">
        <v>25</v>
      </c>
      <c r="N83" s="70"/>
      <c r="O83" s="70"/>
      <c r="P83" s="71"/>
      <c r="Q83" s="71"/>
      <c r="R83" s="71"/>
      <c r="S83" s="157" t="s">
        <v>26</v>
      </c>
      <c r="T83" s="157" t="s">
        <v>27</v>
      </c>
      <c r="U83" s="70"/>
    </row>
    <row r="84" s="1" customFormat="1" spans="1:21">
      <c r="A84" s="83" t="s">
        <v>29</v>
      </c>
      <c r="B84" s="76">
        <f t="shared" ref="B84:B88" si="14">SUM(H84:N84)+E84+F84</f>
        <v>8428.17</v>
      </c>
      <c r="C84" s="78">
        <f>B84/B88*100</f>
        <v>72.145638601157</v>
      </c>
      <c r="D84" s="95">
        <v>7.03076882048834</v>
      </c>
      <c r="E84" s="95">
        <v>2626.06</v>
      </c>
      <c r="F84" s="95">
        <v>0</v>
      </c>
      <c r="G84" s="95">
        <v>4189.65</v>
      </c>
      <c r="H84" s="95">
        <v>93.93</v>
      </c>
      <c r="I84" s="131">
        <v>0</v>
      </c>
      <c r="J84" s="132">
        <v>510.85</v>
      </c>
      <c r="K84" s="133">
        <v>0</v>
      </c>
      <c r="L84" s="131">
        <v>0</v>
      </c>
      <c r="M84" s="131">
        <v>0</v>
      </c>
      <c r="N84" s="132">
        <v>5197.33</v>
      </c>
      <c r="O84" s="131">
        <v>315</v>
      </c>
      <c r="P84" s="95">
        <v>798.87</v>
      </c>
      <c r="Q84" s="95">
        <v>2517.31</v>
      </c>
      <c r="R84" s="132">
        <v>2612.54</v>
      </c>
      <c r="S84" s="102">
        <v>0</v>
      </c>
      <c r="T84" s="102">
        <v>0</v>
      </c>
      <c r="U84" s="102">
        <v>0</v>
      </c>
    </row>
    <row r="85" s="1" customFormat="1" spans="1:21">
      <c r="A85" s="83" t="s">
        <v>30</v>
      </c>
      <c r="B85" s="76">
        <f t="shared" si="14"/>
        <v>0</v>
      </c>
      <c r="C85" s="78">
        <f>B85/B88*100</f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174">
        <v>0</v>
      </c>
      <c r="L85" s="174">
        <v>0</v>
      </c>
      <c r="M85" s="174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</row>
    <row r="86" s="1" customFormat="1" spans="1:21">
      <c r="A86" s="83" t="s">
        <v>32</v>
      </c>
      <c r="B86" s="76">
        <f t="shared" si="14"/>
        <v>1707.991477</v>
      </c>
      <c r="C86" s="78">
        <f>B86/B88*100</f>
        <v>14.6205090587278</v>
      </c>
      <c r="D86" s="98">
        <v>-18.0276394307803</v>
      </c>
      <c r="E86" s="81">
        <v>286.887297</v>
      </c>
      <c r="F86" s="81">
        <v>27.401</v>
      </c>
      <c r="G86" s="81">
        <v>254.849768</v>
      </c>
      <c r="H86" s="98">
        <v>56.95</v>
      </c>
      <c r="I86" s="98">
        <v>229.4</v>
      </c>
      <c r="J86" s="140">
        <v>8.10318</v>
      </c>
      <c r="K86" s="141">
        <v>0</v>
      </c>
      <c r="L86" s="142">
        <v>0</v>
      </c>
      <c r="M86" s="142">
        <v>0</v>
      </c>
      <c r="N86" s="121">
        <v>1099.25</v>
      </c>
      <c r="O86" s="143">
        <v>58</v>
      </c>
      <c r="P86" s="144">
        <v>28.9</v>
      </c>
      <c r="Q86" s="140">
        <v>149.946</v>
      </c>
      <c r="R86" s="169">
        <v>0</v>
      </c>
      <c r="S86" s="136">
        <v>0</v>
      </c>
      <c r="T86" s="169">
        <v>0</v>
      </c>
      <c r="U86" s="141">
        <v>0</v>
      </c>
    </row>
    <row r="87" s="1" customFormat="1" spans="1:21">
      <c r="A87" s="83" t="s">
        <v>38</v>
      </c>
      <c r="B87" s="76">
        <f t="shared" si="14"/>
        <v>1546</v>
      </c>
      <c r="C87" s="78">
        <f>B87/B88*100</f>
        <v>13.2338523401152</v>
      </c>
      <c r="D87" s="98">
        <v>375.078360272878</v>
      </c>
      <c r="E87" s="81">
        <v>411.48</v>
      </c>
      <c r="F87" s="81">
        <v>0</v>
      </c>
      <c r="G87" s="81">
        <v>374.21</v>
      </c>
      <c r="H87" s="98">
        <v>167.1</v>
      </c>
      <c r="I87" s="98">
        <v>734</v>
      </c>
      <c r="J87" s="140">
        <v>0</v>
      </c>
      <c r="K87" s="141">
        <v>0</v>
      </c>
      <c r="L87" s="142">
        <v>0</v>
      </c>
      <c r="M87" s="142">
        <v>0</v>
      </c>
      <c r="N87" s="121">
        <v>233.42</v>
      </c>
      <c r="O87" s="143">
        <v>112</v>
      </c>
      <c r="P87" s="144">
        <v>8.71</v>
      </c>
      <c r="Q87" s="144">
        <v>0</v>
      </c>
      <c r="R87" s="169">
        <v>0</v>
      </c>
      <c r="S87" s="136">
        <v>0</v>
      </c>
      <c r="T87" s="169">
        <v>0</v>
      </c>
      <c r="U87" s="141">
        <v>0</v>
      </c>
    </row>
    <row r="88" s="1" customFormat="1" spans="1:21">
      <c r="A88" s="83" t="s">
        <v>41</v>
      </c>
      <c r="B88" s="76">
        <f t="shared" si="14"/>
        <v>11682.161477</v>
      </c>
      <c r="C88" s="83"/>
      <c r="D88" s="76">
        <v>9.44</v>
      </c>
      <c r="E88" s="76">
        <f t="shared" ref="E88:U88" si="15">SUM(E84:E87)</f>
        <v>3324.427297</v>
      </c>
      <c r="F88" s="76">
        <f t="shared" si="15"/>
        <v>27.401</v>
      </c>
      <c r="G88" s="76">
        <f t="shared" si="15"/>
        <v>4818.709768</v>
      </c>
      <c r="H88" s="76">
        <f t="shared" si="15"/>
        <v>317.98</v>
      </c>
      <c r="I88" s="76">
        <f t="shared" si="15"/>
        <v>963.4</v>
      </c>
      <c r="J88" s="76">
        <f t="shared" si="15"/>
        <v>518.95318</v>
      </c>
      <c r="K88" s="76">
        <f t="shared" si="15"/>
        <v>0</v>
      </c>
      <c r="L88" s="76">
        <f t="shared" si="15"/>
        <v>0</v>
      </c>
      <c r="M88" s="76">
        <f t="shared" si="15"/>
        <v>0</v>
      </c>
      <c r="N88" s="76">
        <f t="shared" si="15"/>
        <v>6530</v>
      </c>
      <c r="O88" s="86">
        <f t="shared" si="15"/>
        <v>485</v>
      </c>
      <c r="P88" s="76">
        <f t="shared" si="15"/>
        <v>836.48</v>
      </c>
      <c r="Q88" s="76">
        <f t="shared" si="15"/>
        <v>2667.256</v>
      </c>
      <c r="R88" s="76">
        <f t="shared" si="15"/>
        <v>2612.54</v>
      </c>
      <c r="S88" s="136">
        <f t="shared" si="15"/>
        <v>0</v>
      </c>
      <c r="T88" s="76">
        <f t="shared" si="15"/>
        <v>0</v>
      </c>
      <c r="U88" s="76">
        <f t="shared" si="15"/>
        <v>0</v>
      </c>
    </row>
    <row r="89" s="1" customFormat="1" ht="18.75" spans="1:21">
      <c r="A89" s="94" t="s">
        <v>51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</row>
    <row r="90" s="1" customFormat="1" ht="14.45" customHeight="1" spans="1:21">
      <c r="A90" s="64" t="s">
        <v>4</v>
      </c>
      <c r="B90" s="64" t="s">
        <v>5</v>
      </c>
      <c r="C90" s="65" t="s">
        <v>6</v>
      </c>
      <c r="D90" s="66" t="s">
        <v>7</v>
      </c>
      <c r="E90" s="67" t="s">
        <v>8</v>
      </c>
      <c r="F90" s="67"/>
      <c r="G90" s="68"/>
      <c r="H90" s="69" t="s">
        <v>9</v>
      </c>
      <c r="I90" s="112"/>
      <c r="J90" s="65" t="s">
        <v>10</v>
      </c>
      <c r="K90" s="65" t="s">
        <v>11</v>
      </c>
      <c r="L90" s="113" t="s">
        <v>12</v>
      </c>
      <c r="M90" s="114"/>
      <c r="N90" s="64" t="s">
        <v>13</v>
      </c>
      <c r="O90" s="64" t="s">
        <v>14</v>
      </c>
      <c r="P90" s="65" t="s">
        <v>43</v>
      </c>
      <c r="Q90" s="65" t="s">
        <v>16</v>
      </c>
      <c r="R90" s="65" t="s">
        <v>17</v>
      </c>
      <c r="S90" s="69" t="s">
        <v>18</v>
      </c>
      <c r="T90" s="112"/>
      <c r="U90" s="64" t="s">
        <v>19</v>
      </c>
    </row>
    <row r="91" s="1" customFormat="1" ht="24" spans="1:21">
      <c r="A91" s="70"/>
      <c r="B91" s="70"/>
      <c r="C91" s="71"/>
      <c r="D91" s="72"/>
      <c r="E91" s="73" t="s">
        <v>8</v>
      </c>
      <c r="F91" s="73" t="s">
        <v>20</v>
      </c>
      <c r="G91" s="74" t="s">
        <v>21</v>
      </c>
      <c r="H91" s="75" t="s">
        <v>22</v>
      </c>
      <c r="I91" s="75" t="s">
        <v>23</v>
      </c>
      <c r="J91" s="71"/>
      <c r="K91" s="71"/>
      <c r="L91" s="75" t="s">
        <v>24</v>
      </c>
      <c r="M91" s="75" t="s">
        <v>25</v>
      </c>
      <c r="N91" s="70"/>
      <c r="O91" s="70"/>
      <c r="P91" s="71"/>
      <c r="Q91" s="71"/>
      <c r="R91" s="71"/>
      <c r="S91" s="157" t="s">
        <v>26</v>
      </c>
      <c r="T91" s="157" t="s">
        <v>27</v>
      </c>
      <c r="U91" s="70"/>
    </row>
    <row r="92" s="1" customFormat="1" spans="1:21">
      <c r="A92" s="83" t="s">
        <v>28</v>
      </c>
      <c r="B92" s="76">
        <f t="shared" ref="B92:B105" si="16">SUM(H92:N92)+E92+F92</f>
        <v>25069.638121</v>
      </c>
      <c r="C92" s="78">
        <f>B92/B105*100</f>
        <v>15.3403981411335</v>
      </c>
      <c r="D92" s="78">
        <v>56.1878891903594</v>
      </c>
      <c r="E92" s="76">
        <v>3172.07</v>
      </c>
      <c r="F92" s="76">
        <v>0</v>
      </c>
      <c r="G92" s="76">
        <v>2296.49</v>
      </c>
      <c r="H92" s="76">
        <v>405.64</v>
      </c>
      <c r="I92" s="186">
        <v>4343.91</v>
      </c>
      <c r="J92" s="78">
        <v>1910.954</v>
      </c>
      <c r="K92" s="78">
        <v>296.356</v>
      </c>
      <c r="L92" s="102">
        <v>0</v>
      </c>
      <c r="M92" s="101">
        <v>3934.538121</v>
      </c>
      <c r="N92" s="101">
        <v>11006.17</v>
      </c>
      <c r="O92" s="102">
        <v>822</v>
      </c>
      <c r="P92" s="92">
        <v>965.76</v>
      </c>
      <c r="Q92" s="92">
        <v>3869.16</v>
      </c>
      <c r="R92" s="101">
        <v>3142.31</v>
      </c>
      <c r="S92" s="152">
        <v>3786</v>
      </c>
      <c r="T92" s="92">
        <v>7547.42</v>
      </c>
      <c r="U92" s="168">
        <v>206.53</v>
      </c>
    </row>
    <row r="93" s="1" customFormat="1" spans="1:21">
      <c r="A93" s="83" t="s">
        <v>29</v>
      </c>
      <c r="B93" s="76">
        <f t="shared" si="16"/>
        <v>29869.55</v>
      </c>
      <c r="C93" s="78">
        <f>B93/B105*100</f>
        <v>18.2775190884254</v>
      </c>
      <c r="D93" s="78">
        <v>11.4787938910044</v>
      </c>
      <c r="E93" s="76">
        <v>6028.28</v>
      </c>
      <c r="F93" s="76">
        <v>0</v>
      </c>
      <c r="G93" s="76">
        <v>786.7</v>
      </c>
      <c r="H93" s="76">
        <v>0.32</v>
      </c>
      <c r="I93" s="76">
        <v>0</v>
      </c>
      <c r="J93" s="124">
        <v>927.75</v>
      </c>
      <c r="K93" s="124">
        <v>781.06</v>
      </c>
      <c r="L93" s="102">
        <v>0</v>
      </c>
      <c r="M93" s="102">
        <v>0</v>
      </c>
      <c r="N93" s="124">
        <v>22132.14</v>
      </c>
      <c r="O93" s="86">
        <v>1552</v>
      </c>
      <c r="P93" s="76">
        <v>451.39</v>
      </c>
      <c r="Q93" s="76">
        <v>1623.43</v>
      </c>
      <c r="R93" s="92">
        <v>1102.68</v>
      </c>
      <c r="S93" s="102">
        <v>0</v>
      </c>
      <c r="T93" s="102">
        <v>0</v>
      </c>
      <c r="U93" s="102">
        <v>0</v>
      </c>
    </row>
    <row r="94" s="1" customFormat="1" spans="1:21">
      <c r="A94" s="83" t="s">
        <v>30</v>
      </c>
      <c r="B94" s="175">
        <f t="shared" si="16"/>
        <v>3301.493061</v>
      </c>
      <c r="C94" s="78">
        <f>B94/B105*100</f>
        <v>2.02022134390145</v>
      </c>
      <c r="D94" s="96">
        <v>-3.32172232147634</v>
      </c>
      <c r="E94" s="176">
        <v>789.507087</v>
      </c>
      <c r="F94" s="176">
        <v>7.21</v>
      </c>
      <c r="G94" s="176">
        <v>417.32</v>
      </c>
      <c r="H94" s="135">
        <v>133.201</v>
      </c>
      <c r="I94" s="102">
        <v>0</v>
      </c>
      <c r="J94" s="135">
        <v>195.523482</v>
      </c>
      <c r="K94" s="102">
        <v>0</v>
      </c>
      <c r="L94" s="102">
        <v>0</v>
      </c>
      <c r="M94" s="102">
        <v>0</v>
      </c>
      <c r="N94" s="146">
        <v>2176.051492</v>
      </c>
      <c r="O94" s="187">
        <v>51</v>
      </c>
      <c r="P94" s="188">
        <v>683.75</v>
      </c>
      <c r="Q94" s="188">
        <v>3509.9</v>
      </c>
      <c r="R94" s="194">
        <v>6924.88</v>
      </c>
      <c r="S94" s="136">
        <v>336</v>
      </c>
      <c r="T94" s="194">
        <v>460.19</v>
      </c>
      <c r="U94" s="195">
        <v>298.63</v>
      </c>
    </row>
    <row r="95" s="1" customFormat="1" spans="1:21">
      <c r="A95" s="83" t="s">
        <v>31</v>
      </c>
      <c r="B95" s="175">
        <f t="shared" si="16"/>
        <v>5642.11</v>
      </c>
      <c r="C95" s="78">
        <f>B95/B105*100</f>
        <v>3.45247160482819</v>
      </c>
      <c r="D95" s="89">
        <v>-3.22281303602059</v>
      </c>
      <c r="E95" s="76">
        <v>763.5</v>
      </c>
      <c r="F95" s="76">
        <v>0</v>
      </c>
      <c r="G95" s="76">
        <v>614.2</v>
      </c>
      <c r="H95" s="101">
        <v>161.32</v>
      </c>
      <c r="I95" s="86">
        <v>0</v>
      </c>
      <c r="J95" s="76">
        <v>40.1</v>
      </c>
      <c r="K95" s="102">
        <v>0</v>
      </c>
      <c r="L95" s="102">
        <v>0</v>
      </c>
      <c r="M95" s="102">
        <v>0</v>
      </c>
      <c r="N95" s="101">
        <v>4677.19</v>
      </c>
      <c r="O95" s="102">
        <v>145</v>
      </c>
      <c r="P95" s="92">
        <v>424.63</v>
      </c>
      <c r="Q95" s="92">
        <v>2632.09</v>
      </c>
      <c r="R95" s="92">
        <v>1890.08</v>
      </c>
      <c r="S95" s="102">
        <v>0</v>
      </c>
      <c r="T95" s="102">
        <v>0</v>
      </c>
      <c r="U95" s="76">
        <v>194.45</v>
      </c>
    </row>
    <row r="96" s="1" customFormat="1" spans="1:21">
      <c r="A96" s="83" t="s">
        <v>32</v>
      </c>
      <c r="B96" s="175">
        <f t="shared" si="16"/>
        <v>15149.622524</v>
      </c>
      <c r="C96" s="78">
        <f>B96/B105*100</f>
        <v>9.27022720010342</v>
      </c>
      <c r="D96" s="140">
        <v>47.2423235865619</v>
      </c>
      <c r="E96" s="81">
        <v>3004.269885</v>
      </c>
      <c r="F96" s="81">
        <v>212.7879</v>
      </c>
      <c r="G96" s="81">
        <v>2538.860891</v>
      </c>
      <c r="H96" s="98">
        <v>571.020499</v>
      </c>
      <c r="I96" s="98">
        <v>5467.8</v>
      </c>
      <c r="J96" s="140">
        <v>42.20424</v>
      </c>
      <c r="K96" s="141">
        <v>0</v>
      </c>
      <c r="L96" s="142">
        <v>0</v>
      </c>
      <c r="M96" s="142">
        <v>0</v>
      </c>
      <c r="N96" s="121">
        <v>5851.54</v>
      </c>
      <c r="O96" s="143">
        <v>579</v>
      </c>
      <c r="P96" s="144">
        <v>203.3</v>
      </c>
      <c r="Q96" s="140">
        <v>1266.7156</v>
      </c>
      <c r="R96" s="169">
        <v>773.089</v>
      </c>
      <c r="S96" s="152">
        <v>408</v>
      </c>
      <c r="T96" s="169">
        <v>416.2</v>
      </c>
      <c r="U96" s="141">
        <v>0</v>
      </c>
    </row>
    <row r="97" s="1" customFormat="1" spans="1:21">
      <c r="A97" s="83" t="s">
        <v>33</v>
      </c>
      <c r="B97" s="175">
        <f t="shared" si="16"/>
        <v>8446.070457</v>
      </c>
      <c r="C97" s="78">
        <f>B97/B105*100</f>
        <v>5.16824706097023</v>
      </c>
      <c r="D97" s="177">
        <v>-24.1469480582463</v>
      </c>
      <c r="E97" s="155">
        <v>407.0872</v>
      </c>
      <c r="F97" s="155">
        <v>558.161963</v>
      </c>
      <c r="G97" s="155">
        <v>412.531188</v>
      </c>
      <c r="H97" s="155">
        <v>1027.7524</v>
      </c>
      <c r="I97" s="155">
        <v>4873.65938</v>
      </c>
      <c r="J97" s="189">
        <v>86.394314</v>
      </c>
      <c r="K97" s="111">
        <v>0</v>
      </c>
      <c r="L97" s="111">
        <v>0</v>
      </c>
      <c r="M97" s="111">
        <v>0</v>
      </c>
      <c r="N97" s="155">
        <v>1493.0152</v>
      </c>
      <c r="O97" s="190">
        <v>216</v>
      </c>
      <c r="P97" s="155">
        <v>160.75</v>
      </c>
      <c r="Q97" s="155">
        <v>1635.83</v>
      </c>
      <c r="R97" s="155">
        <v>1665.67</v>
      </c>
      <c r="S97" s="152">
        <v>64</v>
      </c>
      <c r="T97" s="155">
        <v>230.97</v>
      </c>
      <c r="U97" s="111">
        <v>0</v>
      </c>
    </row>
    <row r="98" s="1" customFormat="1" spans="1:21">
      <c r="A98" s="83" t="s">
        <v>34</v>
      </c>
      <c r="B98" s="175">
        <f t="shared" si="16"/>
        <v>11256.07</v>
      </c>
      <c r="C98" s="78">
        <f>B98/B105*100</f>
        <v>6.88771790286939</v>
      </c>
      <c r="D98" s="89">
        <v>-65.2615735397051</v>
      </c>
      <c r="E98" s="92">
        <v>551.06</v>
      </c>
      <c r="F98" s="92">
        <v>0</v>
      </c>
      <c r="G98" s="92">
        <v>351.7462</v>
      </c>
      <c r="H98" s="101">
        <v>833.54</v>
      </c>
      <c r="I98" s="101">
        <v>5554.8</v>
      </c>
      <c r="J98" s="101">
        <v>26.94</v>
      </c>
      <c r="K98" s="86">
        <v>0</v>
      </c>
      <c r="L98" s="86">
        <v>0</v>
      </c>
      <c r="M98" s="86">
        <v>0</v>
      </c>
      <c r="N98" s="101">
        <v>4289.73</v>
      </c>
      <c r="O98" s="191">
        <v>148</v>
      </c>
      <c r="P98" s="101">
        <v>128.75</v>
      </c>
      <c r="Q98" s="101">
        <v>4546.41</v>
      </c>
      <c r="R98" s="101">
        <v>20773.76</v>
      </c>
      <c r="S98" s="152">
        <v>180</v>
      </c>
      <c r="T98" s="101">
        <v>768.71</v>
      </c>
      <c r="U98" s="101">
        <v>159.33</v>
      </c>
    </row>
    <row r="99" s="1" customFormat="1" spans="1:21">
      <c r="A99" s="83" t="s">
        <v>35</v>
      </c>
      <c r="B99" s="175">
        <f t="shared" si="16"/>
        <v>7098</v>
      </c>
      <c r="C99" s="78">
        <f>B99/B105*100</f>
        <v>4.34334733833095</v>
      </c>
      <c r="D99" s="89">
        <v>15.9428812247018</v>
      </c>
      <c r="E99" s="102">
        <v>0</v>
      </c>
      <c r="F99" s="102">
        <v>0</v>
      </c>
      <c r="G99" s="102">
        <v>0</v>
      </c>
      <c r="H99" s="89">
        <v>655</v>
      </c>
      <c r="I99" s="89">
        <v>5575</v>
      </c>
      <c r="J99" s="102">
        <v>0</v>
      </c>
      <c r="K99" s="102">
        <v>0</v>
      </c>
      <c r="L99" s="102">
        <v>0</v>
      </c>
      <c r="M99" s="102">
        <v>0</v>
      </c>
      <c r="N99" s="101">
        <v>868</v>
      </c>
      <c r="O99" s="102">
        <v>23</v>
      </c>
      <c r="P99" s="101">
        <v>6.85</v>
      </c>
      <c r="Q99" s="101">
        <v>152.1</v>
      </c>
      <c r="R99" s="92">
        <v>22.5</v>
      </c>
      <c r="S99" s="102">
        <v>14</v>
      </c>
      <c r="T99" s="101">
        <v>48.52</v>
      </c>
      <c r="U99" s="101">
        <v>45.63</v>
      </c>
    </row>
    <row r="100" s="1" customFormat="1" spans="1:21">
      <c r="A100" s="83" t="s">
        <v>36</v>
      </c>
      <c r="B100" s="175">
        <f t="shared" si="16"/>
        <v>1475.32</v>
      </c>
      <c r="C100" s="78">
        <f>B100/B105*100</f>
        <v>0.902765172610091</v>
      </c>
      <c r="D100" s="18">
        <v>-75.0411097952969</v>
      </c>
      <c r="E100" s="88">
        <v>193.09</v>
      </c>
      <c r="F100" s="88">
        <v>0</v>
      </c>
      <c r="G100" s="88">
        <v>169.17</v>
      </c>
      <c r="H100" s="88">
        <v>0</v>
      </c>
      <c r="I100" s="18">
        <v>0</v>
      </c>
      <c r="J100" s="88">
        <v>0</v>
      </c>
      <c r="K100" s="128">
        <v>0</v>
      </c>
      <c r="L100" s="102">
        <v>0</v>
      </c>
      <c r="M100" s="128">
        <v>0</v>
      </c>
      <c r="N100" s="88">
        <v>1282.23</v>
      </c>
      <c r="O100" s="128">
        <v>206</v>
      </c>
      <c r="P100" s="153">
        <v>0</v>
      </c>
      <c r="Q100" s="153">
        <v>4.58</v>
      </c>
      <c r="R100" s="88">
        <v>7407.41</v>
      </c>
      <c r="S100" s="128">
        <v>77</v>
      </c>
      <c r="T100" s="88">
        <v>230.01</v>
      </c>
      <c r="U100" s="88">
        <v>42.24</v>
      </c>
    </row>
    <row r="101" s="1" customFormat="1" spans="1:21">
      <c r="A101" s="83" t="s">
        <v>37</v>
      </c>
      <c r="B101" s="175">
        <f t="shared" si="16"/>
        <v>28581.61</v>
      </c>
      <c r="C101" s="78">
        <f>B101/B105*100</f>
        <v>17.4894138797849</v>
      </c>
      <c r="D101" s="89">
        <v>-19.6497793585782</v>
      </c>
      <c r="E101" s="101">
        <v>315.88</v>
      </c>
      <c r="F101" s="101">
        <v>25.19</v>
      </c>
      <c r="G101" s="101">
        <v>189.56</v>
      </c>
      <c r="H101" s="89">
        <v>768.9</v>
      </c>
      <c r="I101" s="101">
        <v>26607.2</v>
      </c>
      <c r="J101" s="101">
        <v>0</v>
      </c>
      <c r="K101" s="102">
        <v>0</v>
      </c>
      <c r="L101" s="102">
        <v>0</v>
      </c>
      <c r="M101" s="102">
        <v>0</v>
      </c>
      <c r="N101" s="101">
        <v>864.44</v>
      </c>
      <c r="O101" s="102">
        <v>153</v>
      </c>
      <c r="P101" s="102">
        <v>17.15</v>
      </c>
      <c r="Q101" s="102">
        <v>0</v>
      </c>
      <c r="R101" s="101">
        <v>12983.97</v>
      </c>
      <c r="S101" s="102">
        <v>48</v>
      </c>
      <c r="T101" s="101">
        <v>359.25</v>
      </c>
      <c r="U101" s="101">
        <v>152</v>
      </c>
    </row>
    <row r="102" s="1" customFormat="1" spans="1:21">
      <c r="A102" s="83" t="s">
        <v>38</v>
      </c>
      <c r="B102" s="175">
        <f t="shared" si="16"/>
        <v>23353.02</v>
      </c>
      <c r="C102" s="78">
        <f>B102/B105*100</f>
        <v>14.2899798899675</v>
      </c>
      <c r="D102" s="89">
        <v>-58.6549640822722</v>
      </c>
      <c r="E102" s="92">
        <v>3055.31</v>
      </c>
      <c r="F102" s="92">
        <v>0</v>
      </c>
      <c r="G102" s="92">
        <v>2812.94</v>
      </c>
      <c r="H102" s="92">
        <v>3630.3</v>
      </c>
      <c r="I102" s="92">
        <v>15041.5</v>
      </c>
      <c r="J102" s="92">
        <v>69.32</v>
      </c>
      <c r="K102" s="152">
        <v>0</v>
      </c>
      <c r="L102" s="102">
        <v>0</v>
      </c>
      <c r="M102" s="102">
        <v>0</v>
      </c>
      <c r="N102" s="152">
        <v>1556.59</v>
      </c>
      <c r="O102" s="117">
        <v>999</v>
      </c>
      <c r="P102" s="92">
        <v>159.84</v>
      </c>
      <c r="Q102" s="92">
        <v>3672.47</v>
      </c>
      <c r="R102" s="92">
        <v>5624.87</v>
      </c>
      <c r="S102" s="152">
        <v>65</v>
      </c>
      <c r="T102" s="92">
        <v>668.12</v>
      </c>
      <c r="U102" s="92">
        <v>400.1</v>
      </c>
    </row>
    <row r="103" s="1" customFormat="1" spans="1:21">
      <c r="A103" s="83" t="s">
        <v>39</v>
      </c>
      <c r="B103" s="175">
        <f t="shared" si="16"/>
        <v>3860.6</v>
      </c>
      <c r="C103" s="78">
        <f>B103/B105*100</f>
        <v>2.36234527111306</v>
      </c>
      <c r="D103" s="89">
        <v>-50.0858493395807</v>
      </c>
      <c r="E103" s="178">
        <v>0</v>
      </c>
      <c r="F103" s="178">
        <v>0</v>
      </c>
      <c r="G103" s="178">
        <v>0</v>
      </c>
      <c r="H103" s="91">
        <v>868.9</v>
      </c>
      <c r="I103" s="91">
        <v>2798.1</v>
      </c>
      <c r="J103" s="129">
        <v>0</v>
      </c>
      <c r="K103" s="192">
        <v>0</v>
      </c>
      <c r="L103" s="102">
        <v>0</v>
      </c>
      <c r="M103" s="193">
        <v>0</v>
      </c>
      <c r="N103" s="117">
        <v>193.6</v>
      </c>
      <c r="O103" s="117">
        <v>2</v>
      </c>
      <c r="P103" s="117">
        <v>0</v>
      </c>
      <c r="Q103" s="117">
        <v>0</v>
      </c>
      <c r="R103" s="117">
        <v>346.18</v>
      </c>
      <c r="S103" s="196">
        <v>1</v>
      </c>
      <c r="T103" s="89">
        <v>21</v>
      </c>
      <c r="U103" s="89">
        <v>5.23</v>
      </c>
    </row>
    <row r="104" s="1" customFormat="1" spans="1:21">
      <c r="A104" s="83" t="s">
        <v>40</v>
      </c>
      <c r="B104" s="175">
        <f t="shared" si="16"/>
        <v>319.239184</v>
      </c>
      <c r="C104" s="78">
        <f>B104/B105*100</f>
        <v>0.195346105961869</v>
      </c>
      <c r="D104" s="89">
        <v>109.063523248199</v>
      </c>
      <c r="E104" s="90">
        <v>161.63103</v>
      </c>
      <c r="F104" s="90">
        <v>0</v>
      </c>
      <c r="G104" s="90">
        <v>124.5615</v>
      </c>
      <c r="H104" s="129">
        <v>0</v>
      </c>
      <c r="I104" s="91">
        <v>0</v>
      </c>
      <c r="J104" s="91">
        <v>13.812784</v>
      </c>
      <c r="K104" s="192">
        <v>0</v>
      </c>
      <c r="L104" s="102">
        <v>0</v>
      </c>
      <c r="M104" s="193">
        <v>0</v>
      </c>
      <c r="N104" s="117">
        <v>143.79537</v>
      </c>
      <c r="O104" s="117">
        <v>82</v>
      </c>
      <c r="P104" s="89">
        <v>0.813646</v>
      </c>
      <c r="Q104" s="89">
        <v>12.42278</v>
      </c>
      <c r="R104" s="89">
        <v>0.586323</v>
      </c>
      <c r="S104" s="196">
        <v>0</v>
      </c>
      <c r="T104" s="89">
        <v>0</v>
      </c>
      <c r="U104" s="89">
        <v>14.85653</v>
      </c>
    </row>
    <row r="105" s="1" customFormat="1" spans="1:21">
      <c r="A105" s="83" t="s">
        <v>41</v>
      </c>
      <c r="B105" s="175">
        <f t="shared" si="16"/>
        <v>163422.343347</v>
      </c>
      <c r="C105" s="78"/>
      <c r="D105" s="78">
        <v>-23.49</v>
      </c>
      <c r="E105" s="76">
        <f t="shared" ref="E105:U105" si="17">SUM(E92:E104)</f>
        <v>18441.685202</v>
      </c>
      <c r="F105" s="76">
        <f t="shared" si="17"/>
        <v>803.349863</v>
      </c>
      <c r="G105" s="76">
        <f t="shared" si="17"/>
        <v>10714.079779</v>
      </c>
      <c r="H105" s="76">
        <f t="shared" si="17"/>
        <v>9055.893899</v>
      </c>
      <c r="I105" s="76">
        <f t="shared" si="17"/>
        <v>70261.96938</v>
      </c>
      <c r="J105" s="76">
        <f t="shared" si="17"/>
        <v>3312.99882</v>
      </c>
      <c r="K105" s="76">
        <f t="shared" si="17"/>
        <v>1077.416</v>
      </c>
      <c r="L105" s="86">
        <f t="shared" si="17"/>
        <v>0</v>
      </c>
      <c r="M105" s="86">
        <f t="shared" si="17"/>
        <v>3934.538121</v>
      </c>
      <c r="N105" s="76">
        <f t="shared" si="17"/>
        <v>56534.492062</v>
      </c>
      <c r="O105" s="86">
        <f t="shared" si="17"/>
        <v>4978</v>
      </c>
      <c r="P105" s="76">
        <f t="shared" si="17"/>
        <v>3202.983646</v>
      </c>
      <c r="Q105" s="76">
        <f t="shared" si="17"/>
        <v>22925.10838</v>
      </c>
      <c r="R105" s="76">
        <f t="shared" si="17"/>
        <v>62657.985323</v>
      </c>
      <c r="S105" s="86">
        <f t="shared" si="17"/>
        <v>4979</v>
      </c>
      <c r="T105" s="76">
        <f t="shared" si="17"/>
        <v>10750.39</v>
      </c>
      <c r="U105" s="76">
        <f t="shared" si="17"/>
        <v>1518.99653</v>
      </c>
    </row>
    <row r="106" s="1" customFormat="1" ht="14.25" spans="1:21">
      <c r="A106" s="158" t="s">
        <v>52</v>
      </c>
      <c r="B106" s="179">
        <f>B105+B88+B80+B72+B65+B55+B44+B31</f>
        <v>306434.96258</v>
      </c>
      <c r="C106" s="179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67"/>
    </row>
    <row r="107" s="1" customFormat="1" ht="14.25" spans="1:21">
      <c r="A107" s="158"/>
      <c r="B107" s="180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80"/>
      <c r="U107" s="167"/>
    </row>
    <row r="108" s="1" customFormat="1" spans="1:20">
      <c r="A108" s="181" t="s">
        <v>28</v>
      </c>
      <c r="B108" s="182">
        <f>B92+B76+B69+B59+B48+B35+B24</f>
        <v>70822.763019</v>
      </c>
      <c r="C108" s="183"/>
      <c r="E108" s="3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67"/>
      <c r="T108" s="167"/>
    </row>
    <row r="109" s="1" customFormat="1" spans="1:20">
      <c r="A109" s="181" t="s">
        <v>53</v>
      </c>
      <c r="B109" s="182">
        <f>B93+B84+B77+B70+B60+B49+B36+B25</f>
        <v>55528.22</v>
      </c>
      <c r="C109" s="183"/>
      <c r="D109" s="181"/>
      <c r="E109" s="3"/>
      <c r="H109" s="181"/>
      <c r="I109" s="181"/>
      <c r="J109" s="181"/>
      <c r="K109" s="181"/>
      <c r="L109" s="183"/>
      <c r="M109" s="183"/>
      <c r="N109" s="181"/>
      <c r="O109" s="181"/>
      <c r="P109" s="181"/>
      <c r="Q109" s="181"/>
      <c r="R109" s="181"/>
      <c r="S109" s="167"/>
      <c r="T109" s="167"/>
    </row>
    <row r="110" s="1" customFormat="1" spans="1:20">
      <c r="A110" s="181" t="s">
        <v>30</v>
      </c>
      <c r="B110" s="182">
        <f>B94+B85+B61+B50+B37+B26</f>
        <v>14901.655969</v>
      </c>
      <c r="C110" s="183"/>
      <c r="D110" s="181"/>
      <c r="E110" s="3"/>
      <c r="H110" s="181"/>
      <c r="I110" s="181"/>
      <c r="J110" s="181"/>
      <c r="K110" s="181"/>
      <c r="L110" s="183"/>
      <c r="M110" s="183"/>
      <c r="N110" s="181"/>
      <c r="O110" s="181"/>
      <c r="P110" s="181"/>
      <c r="Q110" s="181"/>
      <c r="R110" s="181"/>
      <c r="S110" s="167"/>
      <c r="T110" s="167"/>
    </row>
    <row r="111" s="1" customFormat="1" spans="1:20">
      <c r="A111" s="181" t="s">
        <v>31</v>
      </c>
      <c r="B111" s="182">
        <f>B95+B64+B38+B27</f>
        <v>9285.36</v>
      </c>
      <c r="C111" s="183"/>
      <c r="D111" s="181"/>
      <c r="E111" s="3"/>
      <c r="H111" s="181"/>
      <c r="I111" s="181"/>
      <c r="J111" s="181"/>
      <c r="K111" s="181"/>
      <c r="L111" s="183"/>
      <c r="M111" s="183"/>
      <c r="N111" s="181"/>
      <c r="O111" s="181"/>
      <c r="P111" s="181"/>
      <c r="Q111" s="181"/>
      <c r="R111" s="181"/>
      <c r="S111" s="167"/>
      <c r="T111" s="167"/>
    </row>
    <row r="112" s="1" customFormat="1" spans="1:20">
      <c r="A112" s="181" t="s">
        <v>32</v>
      </c>
      <c r="B112" s="182">
        <f>B96+B86+B78+B71+B62+B51+B39+B28</f>
        <v>47090.951074</v>
      </c>
      <c r="C112" s="183"/>
      <c r="D112" s="181"/>
      <c r="E112" s="3"/>
      <c r="H112" s="181"/>
      <c r="I112" s="181"/>
      <c r="J112" s="181"/>
      <c r="K112" s="181"/>
      <c r="L112" s="183"/>
      <c r="M112" s="183"/>
      <c r="N112" s="181"/>
      <c r="O112" s="181"/>
      <c r="P112" s="181"/>
      <c r="Q112" s="181"/>
      <c r="R112" s="181"/>
      <c r="S112" s="167"/>
      <c r="T112" s="167"/>
    </row>
    <row r="113" s="1" customFormat="1" spans="1:20">
      <c r="A113" s="181" t="s">
        <v>33</v>
      </c>
      <c r="B113" s="182">
        <f>B97+B63+B52+B40+B29</f>
        <v>18095.090034</v>
      </c>
      <c r="C113" s="183"/>
      <c r="D113" s="181"/>
      <c r="E113" s="3"/>
      <c r="H113" s="181"/>
      <c r="I113" s="181"/>
      <c r="J113" s="181"/>
      <c r="K113" s="181"/>
      <c r="L113" s="183"/>
      <c r="M113" s="183"/>
      <c r="N113" s="181"/>
      <c r="O113" s="181"/>
      <c r="P113" s="181"/>
      <c r="Q113" s="181"/>
      <c r="R113" s="181"/>
      <c r="S113" s="167"/>
      <c r="T113" s="167"/>
    </row>
    <row r="114" s="1" customFormat="1" ht="14.25" spans="1:20">
      <c r="A114" s="181" t="s">
        <v>34</v>
      </c>
      <c r="B114" s="182">
        <f>B98+B53+B41+B30</f>
        <v>11889.6433</v>
      </c>
      <c r="C114" s="159"/>
      <c r="D114" s="181"/>
      <c r="E114" s="3"/>
      <c r="H114" s="181"/>
      <c r="I114" s="156"/>
      <c r="J114" s="156"/>
      <c r="K114" s="156"/>
      <c r="L114" s="183"/>
      <c r="M114" s="183"/>
      <c r="N114" s="181"/>
      <c r="O114" s="156"/>
      <c r="P114" s="156"/>
      <c r="Q114" s="156"/>
      <c r="R114" s="156"/>
      <c r="S114" s="167"/>
      <c r="T114" s="167"/>
    </row>
    <row r="115" s="1" customFormat="1" ht="14.25" spans="1:20">
      <c r="A115" s="181" t="s">
        <v>35</v>
      </c>
      <c r="B115" s="182">
        <f>B99+B42+B79</f>
        <v>7098</v>
      </c>
      <c r="C115" s="159"/>
      <c r="D115" s="156"/>
      <c r="E115" s="3"/>
      <c r="H115" s="181"/>
      <c r="I115" s="156"/>
      <c r="J115" s="156"/>
      <c r="K115" s="156"/>
      <c r="L115" s="183"/>
      <c r="M115" s="183"/>
      <c r="N115" s="181"/>
      <c r="O115" s="156"/>
      <c r="P115" s="156"/>
      <c r="Q115" s="156"/>
      <c r="R115" s="156"/>
      <c r="S115" s="167"/>
      <c r="T115" s="167"/>
    </row>
    <row r="116" s="1" customFormat="1" ht="14.25" spans="1:20">
      <c r="A116" s="181" t="s">
        <v>36</v>
      </c>
      <c r="B116" s="182">
        <f>B100+B54+I110</f>
        <v>7820.73</v>
      </c>
      <c r="C116" s="159"/>
      <c r="D116" s="156"/>
      <c r="E116" s="3"/>
      <c r="H116" s="181"/>
      <c r="I116" s="156"/>
      <c r="J116" s="156"/>
      <c r="K116" s="156"/>
      <c r="L116" s="183"/>
      <c r="M116" s="183"/>
      <c r="N116" s="181"/>
      <c r="O116" s="156"/>
      <c r="P116" s="156"/>
      <c r="Q116" s="156"/>
      <c r="R116" s="156"/>
      <c r="S116" s="167"/>
      <c r="T116" s="167"/>
    </row>
    <row r="117" s="1" customFormat="1" ht="14.25" spans="1:18">
      <c r="A117" s="181" t="s">
        <v>37</v>
      </c>
      <c r="B117" s="182">
        <f t="shared" ref="B117:B120" si="18">B101</f>
        <v>28581.61</v>
      </c>
      <c r="C117" s="159"/>
      <c r="D117" s="156"/>
      <c r="E117" s="3"/>
      <c r="H117" s="181"/>
      <c r="I117" s="156"/>
      <c r="J117" s="156"/>
      <c r="K117" s="156"/>
      <c r="L117" s="183"/>
      <c r="M117" s="181"/>
      <c r="N117" s="181"/>
      <c r="O117" s="156"/>
      <c r="P117" s="156"/>
      <c r="Q117" s="156"/>
      <c r="R117" s="156"/>
    </row>
    <row r="118" s="1" customFormat="1" ht="14.25" spans="1:18">
      <c r="A118" s="181" t="s">
        <v>38</v>
      </c>
      <c r="B118" s="182">
        <f>B102+B43+B87</f>
        <v>31141.1</v>
      </c>
      <c r="C118" s="159"/>
      <c r="D118" s="156"/>
      <c r="E118" s="3"/>
      <c r="H118" s="181"/>
      <c r="I118" s="156"/>
      <c r="J118" s="156"/>
      <c r="K118" s="156"/>
      <c r="L118" s="181"/>
      <c r="M118" s="181"/>
      <c r="N118" s="181"/>
      <c r="O118" s="156"/>
      <c r="P118" s="156"/>
      <c r="Q118" s="156"/>
      <c r="R118" s="156"/>
    </row>
    <row r="119" s="1" customFormat="1" ht="14.25" spans="1:18">
      <c r="A119" s="181" t="s">
        <v>39</v>
      </c>
      <c r="B119" s="182">
        <f t="shared" si="18"/>
        <v>3860.6</v>
      </c>
      <c r="C119" s="159"/>
      <c r="D119" s="156"/>
      <c r="E119" s="3"/>
      <c r="H119" s="181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</row>
    <row r="120" s="1" customFormat="1" ht="14.25" spans="1:18">
      <c r="A120" s="181" t="s">
        <v>40</v>
      </c>
      <c r="B120" s="182">
        <f t="shared" si="18"/>
        <v>319.239184</v>
      </c>
      <c r="C120" s="159"/>
      <c r="D120" s="156"/>
      <c r="E120" s="3"/>
      <c r="H120" s="181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</row>
    <row r="121" s="1" customFormat="1" ht="14.25" spans="1:18">
      <c r="A121" s="156" t="s">
        <v>41</v>
      </c>
      <c r="B121" s="184">
        <f>SUM(B108:B120)</f>
        <v>306434.96258</v>
      </c>
      <c r="C121" s="184"/>
      <c r="D121" s="156"/>
      <c r="E121" s="183"/>
      <c r="F121" s="1">
        <f>B121-B20</f>
        <v>0</v>
      </c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</row>
  </sheetData>
  <mergeCells count="158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9:U89"/>
    <mergeCell ref="E90:G90"/>
    <mergeCell ref="H90:I90"/>
    <mergeCell ref="L90:M90"/>
    <mergeCell ref="S90:T90"/>
    <mergeCell ref="B106:C106"/>
    <mergeCell ref="B121:C121"/>
    <mergeCell ref="A5:A6"/>
    <mergeCell ref="A22:A23"/>
    <mergeCell ref="A33:A34"/>
    <mergeCell ref="A46:A47"/>
    <mergeCell ref="A57:A58"/>
    <mergeCell ref="A67:A68"/>
    <mergeCell ref="A74:A75"/>
    <mergeCell ref="A82:A83"/>
    <mergeCell ref="A90:A91"/>
    <mergeCell ref="B5:B6"/>
    <mergeCell ref="B22:B23"/>
    <mergeCell ref="B33:B34"/>
    <mergeCell ref="B46:B47"/>
    <mergeCell ref="B57:B58"/>
    <mergeCell ref="B67:B68"/>
    <mergeCell ref="B74:B75"/>
    <mergeCell ref="B82:B83"/>
    <mergeCell ref="B90:B91"/>
    <mergeCell ref="C5:C6"/>
    <mergeCell ref="C22:C23"/>
    <mergeCell ref="C33:C34"/>
    <mergeCell ref="C46:C47"/>
    <mergeCell ref="C57:C58"/>
    <mergeCell ref="C67:C68"/>
    <mergeCell ref="C74:C75"/>
    <mergeCell ref="C82:C83"/>
    <mergeCell ref="C90:C91"/>
    <mergeCell ref="D5:D6"/>
    <mergeCell ref="D22:D23"/>
    <mergeCell ref="D33:D34"/>
    <mergeCell ref="D46:D47"/>
    <mergeCell ref="D57:D58"/>
    <mergeCell ref="D67:D68"/>
    <mergeCell ref="D74:D75"/>
    <mergeCell ref="D82:D83"/>
    <mergeCell ref="D90:D91"/>
    <mergeCell ref="J5:J6"/>
    <mergeCell ref="J22:J23"/>
    <mergeCell ref="J33:J34"/>
    <mergeCell ref="J46:J47"/>
    <mergeCell ref="J57:J58"/>
    <mergeCell ref="J67:J68"/>
    <mergeCell ref="J74:J75"/>
    <mergeCell ref="J82:J83"/>
    <mergeCell ref="J90:J91"/>
    <mergeCell ref="K5:K6"/>
    <mergeCell ref="K22:K23"/>
    <mergeCell ref="K33:K34"/>
    <mergeCell ref="K46:K47"/>
    <mergeCell ref="K57:K58"/>
    <mergeCell ref="K67:K68"/>
    <mergeCell ref="K74:K75"/>
    <mergeCell ref="K82:K83"/>
    <mergeCell ref="K90:K91"/>
    <mergeCell ref="N5:N6"/>
    <mergeCell ref="N22:N23"/>
    <mergeCell ref="N33:N34"/>
    <mergeCell ref="N46:N47"/>
    <mergeCell ref="N57:N58"/>
    <mergeCell ref="N67:N68"/>
    <mergeCell ref="N74:N75"/>
    <mergeCell ref="N82:N83"/>
    <mergeCell ref="N90:N91"/>
    <mergeCell ref="O5:O6"/>
    <mergeCell ref="O22:O23"/>
    <mergeCell ref="O33:O34"/>
    <mergeCell ref="O46:O47"/>
    <mergeCell ref="O57:O58"/>
    <mergeCell ref="O67:O68"/>
    <mergeCell ref="O74:O75"/>
    <mergeCell ref="O82:O83"/>
    <mergeCell ref="O90:O91"/>
    <mergeCell ref="P5:P6"/>
    <mergeCell ref="P22:P23"/>
    <mergeCell ref="P33:P34"/>
    <mergeCell ref="P46:P47"/>
    <mergeCell ref="P57:P58"/>
    <mergeCell ref="P67:P68"/>
    <mergeCell ref="P74:P75"/>
    <mergeCell ref="P82:P83"/>
    <mergeCell ref="P90:P91"/>
    <mergeCell ref="Q5:Q6"/>
    <mergeCell ref="Q22:Q23"/>
    <mergeCell ref="Q33:Q34"/>
    <mergeCell ref="Q46:Q47"/>
    <mergeCell ref="Q57:Q58"/>
    <mergeCell ref="Q67:Q68"/>
    <mergeCell ref="Q74:Q75"/>
    <mergeCell ref="Q82:Q83"/>
    <mergeCell ref="Q90:Q91"/>
    <mergeCell ref="R5:R6"/>
    <mergeCell ref="R22:R23"/>
    <mergeCell ref="R33:R34"/>
    <mergeCell ref="R46:R47"/>
    <mergeCell ref="R57:R58"/>
    <mergeCell ref="R67:R68"/>
    <mergeCell ref="R74:R75"/>
    <mergeCell ref="R82:R83"/>
    <mergeCell ref="R90:R91"/>
    <mergeCell ref="U5:U6"/>
    <mergeCell ref="U22:U23"/>
    <mergeCell ref="U33:U34"/>
    <mergeCell ref="U46:U47"/>
    <mergeCell ref="U57:U58"/>
    <mergeCell ref="U67:U68"/>
    <mergeCell ref="U74:U75"/>
    <mergeCell ref="U82:U83"/>
    <mergeCell ref="U90:U9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4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0.3333333333333" style="1" customWidth="1"/>
    <col min="3" max="3" width="9" style="1"/>
    <col min="4" max="4" width="7.89166666666667" style="1" customWidth="1"/>
    <col min="5" max="5" width="9.33333333333333" style="1" customWidth="1"/>
    <col min="6" max="6" width="10.25" style="1" customWidth="1"/>
    <col min="7" max="7" width="9.66666666666667" style="1"/>
    <col min="8" max="8" width="9.63333333333333" style="1"/>
    <col min="9" max="9" width="7.775" style="1" customWidth="1"/>
    <col min="10" max="10" width="11" style="1" customWidth="1"/>
    <col min="11" max="11" width="8" style="1" customWidth="1"/>
    <col min="12" max="12" width="10.5583333333333" style="1"/>
    <col min="13" max="13" width="9.775" style="1" customWidth="1"/>
    <col min="14" max="14" width="10.25" style="1" customWidth="1"/>
    <col min="15" max="15" width="9" style="1"/>
    <col min="16" max="16" width="11.3333333333333" style="1" customWidth="1"/>
    <col min="17" max="17" width="9" style="3" customWidth="1"/>
    <col min="18" max="18" width="10.775" style="1" customWidth="1"/>
    <col min="19" max="19" width="10.5583333333333" style="1" customWidth="1"/>
    <col min="20" max="20" width="9.66666666666667" style="1" customWidth="1"/>
    <col min="21" max="21" width="9" style="1"/>
    <col min="22" max="22" width="9.38333333333333" style="1" customWidth="1"/>
    <col min="23" max="23" width="9.63333333333333" style="1"/>
    <col min="24" max="24" width="10.5" style="1" customWidth="1"/>
    <col min="25" max="25" width="11.75" style="1"/>
    <col min="26" max="16384" width="9" style="1"/>
  </cols>
  <sheetData>
    <row r="1" s="1" customFormat="1" ht="30" customHeight="1" spans="1:26">
      <c r="A1" s="4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0"/>
      <c r="R1" s="4"/>
      <c r="S1" s="4"/>
      <c r="T1" s="4"/>
      <c r="U1" s="4"/>
      <c r="V1" s="4"/>
      <c r="W1" s="4"/>
      <c r="X1" s="4"/>
      <c r="Y1" s="4"/>
      <c r="Z1" s="4"/>
    </row>
    <row r="2" s="1" customFormat="1" spans="1:26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</row>
    <row r="3" s="1" customFormat="1" spans="1:26">
      <c r="A3" s="6" t="s">
        <v>4</v>
      </c>
      <c r="B3" s="7" t="s">
        <v>5</v>
      </c>
      <c r="C3" s="8" t="s">
        <v>6</v>
      </c>
      <c r="D3" s="9" t="s">
        <v>55</v>
      </c>
      <c r="E3" s="10" t="s">
        <v>56</v>
      </c>
      <c r="F3" s="10"/>
      <c r="G3" s="10"/>
      <c r="H3" s="10"/>
      <c r="I3" s="10"/>
      <c r="J3" s="10"/>
      <c r="K3" s="10"/>
      <c r="L3" s="10"/>
      <c r="M3" s="10"/>
      <c r="N3" s="10"/>
      <c r="O3" s="7" t="s">
        <v>57</v>
      </c>
      <c r="P3" s="7"/>
      <c r="Q3" s="32" t="s">
        <v>58</v>
      </c>
      <c r="R3" s="9" t="s">
        <v>59</v>
      </c>
      <c r="S3" s="9" t="s">
        <v>60</v>
      </c>
      <c r="T3" s="33" t="s">
        <v>12</v>
      </c>
      <c r="U3" s="34"/>
      <c r="V3" s="9" t="s">
        <v>61</v>
      </c>
      <c r="W3" s="10" t="s">
        <v>62</v>
      </c>
      <c r="X3" s="10" t="s">
        <v>15</v>
      </c>
      <c r="Y3" s="10" t="s">
        <v>19</v>
      </c>
      <c r="Z3" s="10" t="s">
        <v>63</v>
      </c>
    </row>
    <row r="4" s="1" customFormat="1" spans="1:26">
      <c r="A4" s="6"/>
      <c r="B4" s="7"/>
      <c r="C4" s="11"/>
      <c r="D4" s="12"/>
      <c r="E4" s="10" t="s">
        <v>64</v>
      </c>
      <c r="F4" s="10"/>
      <c r="G4" s="13" t="s">
        <v>65</v>
      </c>
      <c r="H4" s="14"/>
      <c r="I4" s="7" t="s">
        <v>66</v>
      </c>
      <c r="J4" s="7"/>
      <c r="K4" s="7" t="s">
        <v>67</v>
      </c>
      <c r="L4" s="7"/>
      <c r="M4" s="7" t="s">
        <v>68</v>
      </c>
      <c r="N4" s="7"/>
      <c r="O4" s="7"/>
      <c r="P4" s="7"/>
      <c r="Q4" s="35"/>
      <c r="R4" s="12"/>
      <c r="S4" s="16"/>
      <c r="T4" s="36"/>
      <c r="U4" s="37"/>
      <c r="V4" s="12"/>
      <c r="W4" s="10"/>
      <c r="X4" s="10"/>
      <c r="Y4" s="10"/>
      <c r="Z4" s="10"/>
    </row>
    <row r="5" s="1" customFormat="1" ht="24" spans="1:26">
      <c r="A5" s="6"/>
      <c r="B5" s="7"/>
      <c r="C5" s="15"/>
      <c r="D5" s="16"/>
      <c r="E5" s="10" t="s">
        <v>69</v>
      </c>
      <c r="F5" s="7" t="s">
        <v>25</v>
      </c>
      <c r="G5" s="10" t="s">
        <v>69</v>
      </c>
      <c r="H5" s="7" t="s">
        <v>25</v>
      </c>
      <c r="I5" s="10" t="s">
        <v>69</v>
      </c>
      <c r="J5" s="7" t="s">
        <v>25</v>
      </c>
      <c r="K5" s="10" t="s">
        <v>69</v>
      </c>
      <c r="L5" s="18" t="s">
        <v>25</v>
      </c>
      <c r="M5" s="10" t="s">
        <v>69</v>
      </c>
      <c r="N5" s="7" t="s">
        <v>25</v>
      </c>
      <c r="O5" s="10" t="s">
        <v>70</v>
      </c>
      <c r="P5" s="7" t="s">
        <v>25</v>
      </c>
      <c r="Q5" s="38"/>
      <c r="R5" s="16"/>
      <c r="S5" s="10" t="s">
        <v>25</v>
      </c>
      <c r="T5" s="10" t="s">
        <v>71</v>
      </c>
      <c r="U5" s="10" t="s">
        <v>25</v>
      </c>
      <c r="V5" s="16"/>
      <c r="W5" s="10"/>
      <c r="X5" s="10"/>
      <c r="Y5" s="10"/>
      <c r="Z5" s="10"/>
    </row>
    <row r="6" s="1" customFormat="1" spans="1:26">
      <c r="A6" s="7" t="s">
        <v>72</v>
      </c>
      <c r="B6" s="17">
        <f t="shared" ref="B6:B14" si="0">N6+P6+Q6+R6+S6+U6+V6</f>
        <v>48622.816785</v>
      </c>
      <c r="C6" s="17">
        <f>B6/B14*100</f>
        <v>50.3271409197918</v>
      </c>
      <c r="D6" s="18">
        <v>5.79678707968219</v>
      </c>
      <c r="E6" s="19">
        <v>78744</v>
      </c>
      <c r="F6" s="18">
        <v>27190.49284</v>
      </c>
      <c r="G6" s="19">
        <v>14290</v>
      </c>
      <c r="H6" s="18">
        <v>3562.197524</v>
      </c>
      <c r="I6" s="19">
        <v>70301</v>
      </c>
      <c r="J6" s="18">
        <v>810.371402</v>
      </c>
      <c r="K6" s="19">
        <v>1987</v>
      </c>
      <c r="L6" s="18">
        <v>316.939327</v>
      </c>
      <c r="M6" s="19">
        <v>165322</v>
      </c>
      <c r="N6" s="18">
        <v>31880.001093</v>
      </c>
      <c r="O6" s="7">
        <v>120</v>
      </c>
      <c r="P6" s="18">
        <v>372.572302</v>
      </c>
      <c r="Q6" s="18">
        <v>71.346199</v>
      </c>
      <c r="R6" s="18">
        <v>1867.935794</v>
      </c>
      <c r="S6" s="18">
        <v>6934.95</v>
      </c>
      <c r="T6" s="19">
        <v>1252301</v>
      </c>
      <c r="U6" s="18">
        <v>4327.95</v>
      </c>
      <c r="V6" s="7">
        <v>3168.061397</v>
      </c>
      <c r="W6" s="7">
        <v>58837</v>
      </c>
      <c r="X6" s="18">
        <v>23732.117802</v>
      </c>
      <c r="Y6" s="18">
        <v>5313.764498</v>
      </c>
      <c r="Z6" s="18">
        <v>2527.969928</v>
      </c>
    </row>
    <row r="7" s="1" customFormat="1" spans="1:26">
      <c r="A7" s="7" t="s">
        <v>73</v>
      </c>
      <c r="B7" s="17">
        <f t="shared" si="0"/>
        <v>17184.142</v>
      </c>
      <c r="C7" s="17">
        <f>B7/B14*100</f>
        <v>17.7864795419773</v>
      </c>
      <c r="D7" s="18">
        <v>20.3026724138534</v>
      </c>
      <c r="E7" s="7">
        <v>78080</v>
      </c>
      <c r="F7" s="7">
        <v>11671.86</v>
      </c>
      <c r="G7" s="19">
        <v>9400</v>
      </c>
      <c r="H7" s="7">
        <v>1668.07</v>
      </c>
      <c r="I7" s="7">
        <v>15122</v>
      </c>
      <c r="J7" s="7">
        <v>169.362</v>
      </c>
      <c r="K7" s="7">
        <v>0</v>
      </c>
      <c r="L7" s="7">
        <v>0</v>
      </c>
      <c r="M7" s="7">
        <v>102602</v>
      </c>
      <c r="N7" s="7">
        <v>13509.292</v>
      </c>
      <c r="O7" s="7">
        <v>380</v>
      </c>
      <c r="P7" s="7">
        <v>266.19</v>
      </c>
      <c r="Q7" s="18">
        <v>9.38</v>
      </c>
      <c r="R7" s="7">
        <v>520.13</v>
      </c>
      <c r="S7" s="7">
        <v>2045.89</v>
      </c>
      <c r="T7" s="19">
        <v>0</v>
      </c>
      <c r="U7" s="7">
        <v>0</v>
      </c>
      <c r="V7" s="7">
        <v>833.26</v>
      </c>
      <c r="W7" s="7">
        <v>20239</v>
      </c>
      <c r="X7" s="7">
        <v>14310</v>
      </c>
      <c r="Y7" s="41">
        <v>2060.42</v>
      </c>
      <c r="Z7" s="41">
        <v>1201.37</v>
      </c>
    </row>
    <row r="8" s="1" customFormat="1" spans="1:26">
      <c r="A8" s="7" t="s">
        <v>74</v>
      </c>
      <c r="B8" s="17">
        <f t="shared" si="0"/>
        <v>8294.5618</v>
      </c>
      <c r="C8" s="17">
        <f>B8/B14*100</f>
        <v>8.58530229588223</v>
      </c>
      <c r="D8" s="18">
        <v>-5.47898827182154</v>
      </c>
      <c r="E8" s="7">
        <v>8226</v>
      </c>
      <c r="F8" s="7">
        <v>3975.59</v>
      </c>
      <c r="G8" s="19">
        <v>967</v>
      </c>
      <c r="H8" s="7">
        <v>312.4</v>
      </c>
      <c r="I8" s="7">
        <v>17225</v>
      </c>
      <c r="J8" s="7">
        <v>195.51</v>
      </c>
      <c r="K8" s="7">
        <v>80</v>
      </c>
      <c r="L8" s="7">
        <v>8.45</v>
      </c>
      <c r="M8" s="7">
        <v>26498</v>
      </c>
      <c r="N8" s="18">
        <v>4491.95</v>
      </c>
      <c r="O8" s="7">
        <v>30</v>
      </c>
      <c r="P8" s="7">
        <v>34.07</v>
      </c>
      <c r="Q8" s="18">
        <v>0.0018</v>
      </c>
      <c r="R8" s="7">
        <v>429.81</v>
      </c>
      <c r="S8" s="7">
        <v>2710.05</v>
      </c>
      <c r="T8" s="19">
        <v>0</v>
      </c>
      <c r="U8" s="7">
        <v>0</v>
      </c>
      <c r="V8" s="7">
        <v>628.68</v>
      </c>
      <c r="W8" s="7">
        <v>9682</v>
      </c>
      <c r="X8" s="7">
        <v>4539.15</v>
      </c>
      <c r="Y8" s="7">
        <v>694.47</v>
      </c>
      <c r="Z8" s="7">
        <v>345.22</v>
      </c>
    </row>
    <row r="9" s="1" customFormat="1" spans="1:26">
      <c r="A9" s="7" t="s">
        <v>75</v>
      </c>
      <c r="B9" s="17">
        <f t="shared" si="0"/>
        <v>2665.62</v>
      </c>
      <c r="C9" s="17">
        <f>B9/B14*100</f>
        <v>2.75905515659062</v>
      </c>
      <c r="D9" s="18">
        <v>-25.7220561148714</v>
      </c>
      <c r="E9" s="7">
        <v>7045</v>
      </c>
      <c r="F9" s="7">
        <v>1037.28</v>
      </c>
      <c r="G9" s="19">
        <v>10442</v>
      </c>
      <c r="H9" s="7">
        <v>1438.49</v>
      </c>
      <c r="I9" s="7">
        <v>4</v>
      </c>
      <c r="J9" s="7">
        <v>0.05</v>
      </c>
      <c r="K9" s="7">
        <v>0</v>
      </c>
      <c r="L9" s="7">
        <v>0</v>
      </c>
      <c r="M9" s="7">
        <v>17491</v>
      </c>
      <c r="N9" s="7">
        <v>2475.82</v>
      </c>
      <c r="O9" s="7">
        <v>0</v>
      </c>
      <c r="P9" s="7">
        <v>0</v>
      </c>
      <c r="Q9" s="18">
        <v>4.24</v>
      </c>
      <c r="R9" s="7">
        <v>5.26</v>
      </c>
      <c r="S9" s="7">
        <v>0</v>
      </c>
      <c r="T9" s="19">
        <v>0</v>
      </c>
      <c r="U9" s="7">
        <v>0</v>
      </c>
      <c r="V9" s="7">
        <v>180.3</v>
      </c>
      <c r="W9" s="7">
        <v>2832</v>
      </c>
      <c r="X9" s="7">
        <v>1683.63</v>
      </c>
      <c r="Y9" s="7">
        <v>465.67</v>
      </c>
      <c r="Z9" s="7">
        <v>264.39</v>
      </c>
    </row>
    <row r="10" s="1" customFormat="1" spans="1:26">
      <c r="A10" s="7" t="s">
        <v>76</v>
      </c>
      <c r="B10" s="17">
        <f t="shared" si="0"/>
        <v>12794.3983415094</v>
      </c>
      <c r="C10" s="17">
        <f>B10/B14*100</f>
        <v>13.2428668450927</v>
      </c>
      <c r="D10" s="18">
        <v>6.93964205390447</v>
      </c>
      <c r="E10" s="7">
        <v>33569</v>
      </c>
      <c r="F10" s="18">
        <v>6407.63539716981</v>
      </c>
      <c r="G10" s="19">
        <v>26962</v>
      </c>
      <c r="H10" s="18">
        <v>4300.14755377358</v>
      </c>
      <c r="I10" s="7">
        <v>9</v>
      </c>
      <c r="J10" s="18">
        <v>0.11</v>
      </c>
      <c r="K10" s="7">
        <v>0</v>
      </c>
      <c r="L10" s="7">
        <v>0</v>
      </c>
      <c r="M10" s="19">
        <v>60540</v>
      </c>
      <c r="N10" s="18">
        <v>10707.8929509434</v>
      </c>
      <c r="O10" s="7">
        <v>40</v>
      </c>
      <c r="P10" s="18">
        <v>24.4894311320755</v>
      </c>
      <c r="Q10" s="18">
        <v>32.6548745283019</v>
      </c>
      <c r="R10" s="18">
        <v>591.806272641509</v>
      </c>
      <c r="S10" s="18">
        <v>1213.46</v>
      </c>
      <c r="T10" s="19">
        <v>0</v>
      </c>
      <c r="U10" s="7">
        <v>0</v>
      </c>
      <c r="V10" s="18">
        <v>224.094812264151</v>
      </c>
      <c r="W10" s="7">
        <v>1961</v>
      </c>
      <c r="X10" s="18">
        <v>5315.66</v>
      </c>
      <c r="Y10" s="7">
        <v>1514.15</v>
      </c>
      <c r="Z10" s="18">
        <v>901.17</v>
      </c>
    </row>
    <row r="11" s="1" customFormat="1" spans="1:26">
      <c r="A11" s="7" t="s">
        <v>77</v>
      </c>
      <c r="B11" s="17">
        <f t="shared" si="0"/>
        <v>3033.26</v>
      </c>
      <c r="C11" s="17">
        <f>B11/B14*100</f>
        <v>3.1395816524036</v>
      </c>
      <c r="D11" s="18">
        <v>4.29774401964054</v>
      </c>
      <c r="E11" s="7">
        <v>6641</v>
      </c>
      <c r="F11" s="18">
        <v>2516.47</v>
      </c>
      <c r="G11" s="19">
        <v>736</v>
      </c>
      <c r="H11" s="18">
        <v>280.31</v>
      </c>
      <c r="I11" s="7">
        <v>97</v>
      </c>
      <c r="J11" s="7">
        <v>1.04</v>
      </c>
      <c r="K11" s="7">
        <v>0</v>
      </c>
      <c r="L11" s="7">
        <v>0</v>
      </c>
      <c r="M11" s="7">
        <v>7474</v>
      </c>
      <c r="N11" s="18">
        <v>2797.82</v>
      </c>
      <c r="O11" s="7">
        <v>10</v>
      </c>
      <c r="P11" s="7">
        <v>10.71</v>
      </c>
      <c r="Q11" s="18">
        <v>0</v>
      </c>
      <c r="R11" s="7">
        <v>20.06</v>
      </c>
      <c r="S11" s="7">
        <v>144.9</v>
      </c>
      <c r="T11" s="19">
        <v>0</v>
      </c>
      <c r="U11" s="7">
        <v>0</v>
      </c>
      <c r="V11" s="7">
        <v>59.77</v>
      </c>
      <c r="W11" s="7">
        <v>2917</v>
      </c>
      <c r="X11" s="7">
        <v>1257.78</v>
      </c>
      <c r="Y11" s="7">
        <v>384.1</v>
      </c>
      <c r="Z11" s="7">
        <v>220.55</v>
      </c>
    </row>
    <row r="12" s="1" customFormat="1" spans="1:26">
      <c r="A12" s="7" t="s">
        <v>78</v>
      </c>
      <c r="B12" s="17">
        <f t="shared" si="0"/>
        <v>125.01</v>
      </c>
      <c r="C12" s="17">
        <f>B12/B14*100</f>
        <v>0.129391843220487</v>
      </c>
      <c r="D12" s="18">
        <v>-83.28</v>
      </c>
      <c r="E12" s="7">
        <v>61</v>
      </c>
      <c r="F12" s="18">
        <v>34.01</v>
      </c>
      <c r="G12" s="19">
        <v>0</v>
      </c>
      <c r="H12" s="18">
        <v>0</v>
      </c>
      <c r="I12" s="7">
        <v>0</v>
      </c>
      <c r="J12" s="7">
        <v>0</v>
      </c>
      <c r="K12" s="7">
        <v>0</v>
      </c>
      <c r="L12" s="7">
        <v>0</v>
      </c>
      <c r="M12" s="7">
        <v>61</v>
      </c>
      <c r="N12" s="18">
        <v>34.01</v>
      </c>
      <c r="O12" s="7">
        <v>0</v>
      </c>
      <c r="P12" s="7">
        <v>0</v>
      </c>
      <c r="Q12" s="18">
        <v>0</v>
      </c>
      <c r="R12" s="7">
        <v>0</v>
      </c>
      <c r="S12" s="7">
        <v>91</v>
      </c>
      <c r="T12" s="19">
        <v>0</v>
      </c>
      <c r="U12" s="7">
        <v>0</v>
      </c>
      <c r="V12" s="7">
        <v>0</v>
      </c>
      <c r="W12" s="7">
        <v>9611</v>
      </c>
      <c r="X12" s="18">
        <v>451.81</v>
      </c>
      <c r="Y12" s="18">
        <v>4.29</v>
      </c>
      <c r="Z12" s="7">
        <v>2.9</v>
      </c>
    </row>
    <row r="13" s="1" customFormat="1" spans="1:26">
      <c r="A13" s="7" t="s">
        <v>79</v>
      </c>
      <c r="B13" s="17">
        <f t="shared" si="0"/>
        <v>3893.7</v>
      </c>
      <c r="C13" s="17">
        <f>B13/B14*100</f>
        <v>4.03018174504127</v>
      </c>
      <c r="D13" s="18">
        <v>13.0272981665757</v>
      </c>
      <c r="E13" s="7">
        <v>8674</v>
      </c>
      <c r="F13" s="18">
        <v>3148.23</v>
      </c>
      <c r="G13" s="19">
        <v>826</v>
      </c>
      <c r="H13" s="18">
        <v>288.49</v>
      </c>
      <c r="I13" s="7">
        <v>0</v>
      </c>
      <c r="J13" s="7">
        <v>0</v>
      </c>
      <c r="K13" s="7">
        <v>0</v>
      </c>
      <c r="L13" s="7">
        <v>0</v>
      </c>
      <c r="M13" s="7">
        <v>9500</v>
      </c>
      <c r="N13" s="18">
        <v>3436.72</v>
      </c>
      <c r="O13" s="7">
        <v>12</v>
      </c>
      <c r="P13" s="7">
        <v>6.99</v>
      </c>
      <c r="Q13" s="18">
        <v>2.96</v>
      </c>
      <c r="R13" s="7">
        <v>130.61</v>
      </c>
      <c r="S13" s="7">
        <v>0</v>
      </c>
      <c r="T13" s="19">
        <v>0</v>
      </c>
      <c r="U13" s="7">
        <v>0</v>
      </c>
      <c r="V13" s="7">
        <v>316.42</v>
      </c>
      <c r="W13" s="7">
        <v>3366</v>
      </c>
      <c r="X13" s="18">
        <v>2304.1</v>
      </c>
      <c r="Y13" s="18">
        <v>529.32</v>
      </c>
      <c r="Z13" s="7">
        <v>320.72</v>
      </c>
    </row>
    <row r="14" s="2" customFormat="1" spans="1:26">
      <c r="A14" s="7" t="s">
        <v>41</v>
      </c>
      <c r="B14" s="18">
        <f t="shared" si="0"/>
        <v>96613.5089265094</v>
      </c>
      <c r="C14" s="18"/>
      <c r="D14" s="20">
        <v>5.39</v>
      </c>
      <c r="E14" s="19">
        <f t="shared" ref="E14:Z14" si="1">SUM(E6:E13)</f>
        <v>221040</v>
      </c>
      <c r="F14" s="18">
        <f t="shared" si="1"/>
        <v>55981.5682371698</v>
      </c>
      <c r="G14" s="19">
        <f t="shared" si="1"/>
        <v>63623</v>
      </c>
      <c r="H14" s="18">
        <f t="shared" si="1"/>
        <v>11850.1050777736</v>
      </c>
      <c r="I14" s="19">
        <f t="shared" si="1"/>
        <v>102758</v>
      </c>
      <c r="J14" s="18">
        <f t="shared" si="1"/>
        <v>1176.443402</v>
      </c>
      <c r="K14" s="19">
        <f t="shared" si="1"/>
        <v>2067</v>
      </c>
      <c r="L14" s="18">
        <f t="shared" si="1"/>
        <v>325.389327</v>
      </c>
      <c r="M14" s="19">
        <f t="shared" si="1"/>
        <v>389488</v>
      </c>
      <c r="N14" s="18">
        <f t="shared" si="1"/>
        <v>69333.5060439434</v>
      </c>
      <c r="O14" s="19">
        <f t="shared" si="1"/>
        <v>592</v>
      </c>
      <c r="P14" s="18">
        <f t="shared" si="1"/>
        <v>715.021733132076</v>
      </c>
      <c r="Q14" s="18">
        <f t="shared" si="1"/>
        <v>120.582873528302</v>
      </c>
      <c r="R14" s="18">
        <f t="shared" si="1"/>
        <v>3565.61206664151</v>
      </c>
      <c r="S14" s="18">
        <f t="shared" si="1"/>
        <v>13140.25</v>
      </c>
      <c r="T14" s="19">
        <f t="shared" si="1"/>
        <v>1252301</v>
      </c>
      <c r="U14" s="18">
        <f t="shared" si="1"/>
        <v>4327.95</v>
      </c>
      <c r="V14" s="18">
        <f t="shared" si="1"/>
        <v>5410.58620926415</v>
      </c>
      <c r="W14" s="19">
        <f t="shared" si="1"/>
        <v>109445</v>
      </c>
      <c r="X14" s="18">
        <f t="shared" si="1"/>
        <v>53594.247802</v>
      </c>
      <c r="Y14" s="18">
        <f t="shared" si="1"/>
        <v>10966.184498</v>
      </c>
      <c r="Z14" s="18">
        <f t="shared" si="1"/>
        <v>5784.289928</v>
      </c>
    </row>
    <row r="15" s="1" customFormat="1" ht="20.25" spans="1:26">
      <c r="A15" s="21" t="s">
        <v>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9"/>
      <c r="R15" s="21"/>
      <c r="S15" s="21"/>
      <c r="T15" s="21"/>
      <c r="U15" s="21"/>
      <c r="V15" s="21"/>
      <c r="W15" s="21"/>
      <c r="X15" s="21"/>
      <c r="Y15" s="21"/>
      <c r="Z15" s="21"/>
    </row>
    <row r="16" s="1" customFormat="1" spans="1:26">
      <c r="A16" s="6" t="s">
        <v>4</v>
      </c>
      <c r="B16" s="7" t="s">
        <v>5</v>
      </c>
      <c r="C16" s="8" t="s">
        <v>6</v>
      </c>
      <c r="D16" s="9" t="s">
        <v>55</v>
      </c>
      <c r="E16" s="10" t="s">
        <v>56</v>
      </c>
      <c r="F16" s="10"/>
      <c r="G16" s="10"/>
      <c r="H16" s="10"/>
      <c r="I16" s="10"/>
      <c r="J16" s="10"/>
      <c r="K16" s="10"/>
      <c r="L16" s="10"/>
      <c r="M16" s="10"/>
      <c r="N16" s="10"/>
      <c r="O16" s="7" t="s">
        <v>57</v>
      </c>
      <c r="P16" s="7"/>
      <c r="Q16" s="32" t="s">
        <v>58</v>
      </c>
      <c r="R16" s="9" t="s">
        <v>59</v>
      </c>
      <c r="S16" s="9" t="s">
        <v>60</v>
      </c>
      <c r="T16" s="33" t="s">
        <v>12</v>
      </c>
      <c r="U16" s="34"/>
      <c r="V16" s="9" t="s">
        <v>61</v>
      </c>
      <c r="W16" s="10" t="s">
        <v>62</v>
      </c>
      <c r="X16" s="10" t="s">
        <v>15</v>
      </c>
      <c r="Y16" s="10" t="s">
        <v>19</v>
      </c>
      <c r="Z16" s="10" t="s">
        <v>63</v>
      </c>
    </row>
    <row r="17" s="1" customFormat="1" ht="27" customHeight="1" spans="1:26">
      <c r="A17" s="6"/>
      <c r="B17" s="7"/>
      <c r="C17" s="11"/>
      <c r="D17" s="12"/>
      <c r="E17" s="10" t="s">
        <v>64</v>
      </c>
      <c r="F17" s="10"/>
      <c r="G17" s="13" t="s">
        <v>65</v>
      </c>
      <c r="H17" s="14"/>
      <c r="I17" s="7" t="s">
        <v>66</v>
      </c>
      <c r="J17" s="7"/>
      <c r="K17" s="7" t="s">
        <v>67</v>
      </c>
      <c r="L17" s="7"/>
      <c r="M17" s="7" t="s">
        <v>68</v>
      </c>
      <c r="N17" s="7"/>
      <c r="O17" s="7"/>
      <c r="P17" s="7"/>
      <c r="Q17" s="35"/>
      <c r="R17" s="12"/>
      <c r="S17" s="16"/>
      <c r="T17" s="36"/>
      <c r="U17" s="37"/>
      <c r="V17" s="12"/>
      <c r="W17" s="10"/>
      <c r="X17" s="10"/>
      <c r="Y17" s="10"/>
      <c r="Z17" s="10"/>
    </row>
    <row r="18" s="1" customFormat="1" ht="24" spans="1:26">
      <c r="A18" s="6"/>
      <c r="B18" s="7"/>
      <c r="C18" s="15"/>
      <c r="D18" s="16"/>
      <c r="E18" s="10" t="s">
        <v>69</v>
      </c>
      <c r="F18" s="7" t="s">
        <v>25</v>
      </c>
      <c r="G18" s="10" t="s">
        <v>69</v>
      </c>
      <c r="H18" s="7" t="s">
        <v>25</v>
      </c>
      <c r="I18" s="10" t="s">
        <v>69</v>
      </c>
      <c r="J18" s="7" t="s">
        <v>25</v>
      </c>
      <c r="K18" s="10" t="s">
        <v>69</v>
      </c>
      <c r="L18" s="18" t="s">
        <v>25</v>
      </c>
      <c r="M18" s="10" t="s">
        <v>69</v>
      </c>
      <c r="N18" s="7" t="s">
        <v>25</v>
      </c>
      <c r="O18" s="10" t="s">
        <v>70</v>
      </c>
      <c r="P18" s="7" t="s">
        <v>25</v>
      </c>
      <c r="Q18" s="38"/>
      <c r="R18" s="16"/>
      <c r="S18" s="10" t="s">
        <v>25</v>
      </c>
      <c r="T18" s="10" t="s">
        <v>71</v>
      </c>
      <c r="U18" s="10" t="s">
        <v>25</v>
      </c>
      <c r="V18" s="16"/>
      <c r="W18" s="10"/>
      <c r="X18" s="10"/>
      <c r="Y18" s="10"/>
      <c r="Z18" s="10"/>
    </row>
    <row r="19" s="1" customFormat="1" spans="1:26">
      <c r="A19" s="7" t="s">
        <v>72</v>
      </c>
      <c r="B19" s="18">
        <f t="shared" ref="B19:B25" si="2">N19+P19+Q19+R19+S19+U19+V19</f>
        <v>3963.2539</v>
      </c>
      <c r="C19" s="17">
        <f>B19/B25*100</f>
        <v>46.0018093418013</v>
      </c>
      <c r="D19" s="18">
        <v>20.3619366015101</v>
      </c>
      <c r="E19" s="19">
        <v>8419</v>
      </c>
      <c r="F19" s="18">
        <v>2498.236132</v>
      </c>
      <c r="G19" s="19">
        <v>794</v>
      </c>
      <c r="H19" s="18">
        <v>198.586336</v>
      </c>
      <c r="I19" s="19">
        <v>7880</v>
      </c>
      <c r="J19" s="18">
        <v>89.520644</v>
      </c>
      <c r="K19" s="19">
        <v>433</v>
      </c>
      <c r="L19" s="18">
        <v>50</v>
      </c>
      <c r="M19" s="19">
        <v>17526</v>
      </c>
      <c r="N19" s="18">
        <v>2836.343112</v>
      </c>
      <c r="O19" s="7">
        <v>8</v>
      </c>
      <c r="P19" s="18">
        <v>21.727244</v>
      </c>
      <c r="Q19" s="18">
        <v>0.764527</v>
      </c>
      <c r="R19" s="18">
        <v>139.862363</v>
      </c>
      <c r="S19" s="18">
        <v>712.39</v>
      </c>
      <c r="T19" s="7">
        <v>0</v>
      </c>
      <c r="U19" s="7">
        <v>0</v>
      </c>
      <c r="V19" s="18">
        <v>252.166654</v>
      </c>
      <c r="W19" s="7">
        <v>5224</v>
      </c>
      <c r="X19" s="18">
        <v>1765.665303</v>
      </c>
      <c r="Y19" s="18">
        <v>345.241994</v>
      </c>
      <c r="Z19" s="18">
        <v>266.920436</v>
      </c>
    </row>
    <row r="20" s="1" customFormat="1" spans="1:26">
      <c r="A20" s="7" t="s">
        <v>73</v>
      </c>
      <c r="B20" s="18">
        <f t="shared" si="2"/>
        <v>1067.53</v>
      </c>
      <c r="C20" s="17">
        <f>B20/B25*100</f>
        <v>12.390907260989</v>
      </c>
      <c r="D20" s="18">
        <v>9.06183913447687</v>
      </c>
      <c r="E20" s="7">
        <v>3870</v>
      </c>
      <c r="F20" s="7">
        <v>793.15</v>
      </c>
      <c r="G20" s="7">
        <v>904</v>
      </c>
      <c r="H20" s="7">
        <v>159.94</v>
      </c>
      <c r="I20" s="7">
        <v>1001</v>
      </c>
      <c r="J20" s="7">
        <v>11.33</v>
      </c>
      <c r="K20" s="7">
        <v>0</v>
      </c>
      <c r="L20" s="7">
        <v>0</v>
      </c>
      <c r="M20" s="7">
        <v>5775</v>
      </c>
      <c r="N20" s="7">
        <v>964.42</v>
      </c>
      <c r="O20" s="7">
        <v>11</v>
      </c>
      <c r="P20" s="7">
        <v>4.09</v>
      </c>
      <c r="Q20" s="19">
        <v>0</v>
      </c>
      <c r="R20" s="7">
        <v>55.34</v>
      </c>
      <c r="S20" s="7">
        <v>0</v>
      </c>
      <c r="T20" s="7">
        <v>0</v>
      </c>
      <c r="U20" s="7">
        <v>0</v>
      </c>
      <c r="V20" s="7">
        <v>43.68</v>
      </c>
      <c r="W20" s="7">
        <v>807</v>
      </c>
      <c r="X20" s="7">
        <v>557.17</v>
      </c>
      <c r="Y20" s="7">
        <v>130.21</v>
      </c>
      <c r="Z20" s="7">
        <v>89.86</v>
      </c>
    </row>
    <row r="21" s="1" customFormat="1" spans="1:26">
      <c r="A21" s="7" t="s">
        <v>74</v>
      </c>
      <c r="B21" s="18">
        <f t="shared" si="2"/>
        <v>571.51</v>
      </c>
      <c r="C21" s="17">
        <f>B21/B25*100</f>
        <v>6.63356290570555</v>
      </c>
      <c r="D21" s="18">
        <v>-21.3319201068179</v>
      </c>
      <c r="E21" s="7">
        <v>917</v>
      </c>
      <c r="F21" s="7">
        <v>402.36</v>
      </c>
      <c r="G21" s="7">
        <v>96</v>
      </c>
      <c r="H21" s="7">
        <v>28.16</v>
      </c>
      <c r="I21" s="7">
        <v>1795</v>
      </c>
      <c r="J21" s="7">
        <v>20.32</v>
      </c>
      <c r="K21" s="7">
        <v>61</v>
      </c>
      <c r="L21" s="7">
        <v>6.45</v>
      </c>
      <c r="M21" s="7">
        <v>2869</v>
      </c>
      <c r="N21" s="7">
        <v>457.29</v>
      </c>
      <c r="O21" s="7">
        <v>7</v>
      </c>
      <c r="P21" s="7">
        <v>2.48</v>
      </c>
      <c r="Q21" s="19">
        <v>0</v>
      </c>
      <c r="R21" s="7">
        <v>49.32</v>
      </c>
      <c r="S21" s="7">
        <v>0</v>
      </c>
      <c r="T21" s="7">
        <v>0</v>
      </c>
      <c r="U21" s="7">
        <v>0</v>
      </c>
      <c r="V21" s="7">
        <v>62.42</v>
      </c>
      <c r="W21" s="7">
        <v>742</v>
      </c>
      <c r="X21" s="7">
        <v>289.23</v>
      </c>
      <c r="Y21" s="7">
        <v>0</v>
      </c>
      <c r="Z21" s="7">
        <v>0</v>
      </c>
    </row>
    <row r="22" s="1" customFormat="1" spans="1:26">
      <c r="A22" s="7" t="s">
        <v>75</v>
      </c>
      <c r="B22" s="18">
        <f t="shared" si="2"/>
        <v>393.46</v>
      </c>
      <c r="C22" s="17">
        <f>B22/B25*100</f>
        <v>4.56692212013597</v>
      </c>
      <c r="D22" s="22">
        <v>-3.81362147362246</v>
      </c>
      <c r="E22" s="23">
        <v>1709</v>
      </c>
      <c r="F22" s="23">
        <v>234.41</v>
      </c>
      <c r="G22" s="23">
        <v>1021</v>
      </c>
      <c r="H22" s="22">
        <v>140.94</v>
      </c>
      <c r="I22" s="23">
        <v>0</v>
      </c>
      <c r="J22" s="23">
        <v>0</v>
      </c>
      <c r="K22" s="23">
        <v>0</v>
      </c>
      <c r="L22" s="22">
        <v>0</v>
      </c>
      <c r="M22" s="23">
        <v>2730</v>
      </c>
      <c r="N22" s="22">
        <v>375.35</v>
      </c>
      <c r="O22" s="7">
        <v>0</v>
      </c>
      <c r="P22" s="7">
        <v>0</v>
      </c>
      <c r="Q22" s="22">
        <v>0.62</v>
      </c>
      <c r="R22" s="22">
        <v>0.58</v>
      </c>
      <c r="S22" s="22">
        <v>0</v>
      </c>
      <c r="T22" s="23">
        <v>0</v>
      </c>
      <c r="U22" s="7">
        <v>0</v>
      </c>
      <c r="V22" s="22">
        <v>16.91</v>
      </c>
      <c r="W22" s="23">
        <v>294</v>
      </c>
      <c r="X22" s="22">
        <v>183.63</v>
      </c>
      <c r="Y22" s="22">
        <v>1.85</v>
      </c>
      <c r="Z22" s="22">
        <v>1.85</v>
      </c>
    </row>
    <row r="23" s="1" customFormat="1" spans="1:26">
      <c r="A23" s="7" t="s">
        <v>76</v>
      </c>
      <c r="B23" s="18">
        <f t="shared" si="2"/>
        <v>2356.69657264151</v>
      </c>
      <c r="C23" s="17">
        <f>B23/B25*100</f>
        <v>27.3543681900197</v>
      </c>
      <c r="D23" s="22">
        <v>-16.3943353927145</v>
      </c>
      <c r="E23" s="23">
        <v>4290</v>
      </c>
      <c r="F23" s="22">
        <v>809.432667924528</v>
      </c>
      <c r="G23" s="23">
        <v>2659</v>
      </c>
      <c r="H23" s="22">
        <v>426.8</v>
      </c>
      <c r="I23" s="23">
        <v>0</v>
      </c>
      <c r="J23" s="18">
        <v>0</v>
      </c>
      <c r="K23" s="23">
        <v>0</v>
      </c>
      <c r="L23" s="22">
        <v>0</v>
      </c>
      <c r="M23" s="23">
        <v>6949</v>
      </c>
      <c r="N23" s="22">
        <v>1236.23266792453</v>
      </c>
      <c r="O23" s="7">
        <v>12</v>
      </c>
      <c r="P23" s="18">
        <v>7.35849056603774</v>
      </c>
      <c r="Q23" s="22">
        <v>4.42987075471698</v>
      </c>
      <c r="R23" s="22">
        <v>26.7076320754717</v>
      </c>
      <c r="S23" s="22">
        <v>1045.37</v>
      </c>
      <c r="T23" s="23">
        <v>0</v>
      </c>
      <c r="U23" s="7">
        <v>0</v>
      </c>
      <c r="V23" s="22">
        <v>36.5979113207547</v>
      </c>
      <c r="W23" s="23">
        <v>180</v>
      </c>
      <c r="X23" s="22">
        <v>543.96</v>
      </c>
      <c r="Y23" s="22">
        <v>158.62</v>
      </c>
      <c r="Z23" s="22">
        <v>101.53</v>
      </c>
    </row>
    <row r="24" s="1" customFormat="1" spans="1:26">
      <c r="A24" s="7" t="s">
        <v>77</v>
      </c>
      <c r="B24" s="18">
        <f t="shared" si="2"/>
        <v>262.98</v>
      </c>
      <c r="C24" s="17">
        <f>B24/B25*100</f>
        <v>3.05243018134844</v>
      </c>
      <c r="D24" s="18" t="s">
        <v>80</v>
      </c>
      <c r="E24" s="7">
        <v>809</v>
      </c>
      <c r="F24" s="18">
        <v>257.81</v>
      </c>
      <c r="G24" s="7">
        <v>0</v>
      </c>
      <c r="H24" s="18">
        <v>0</v>
      </c>
      <c r="I24" s="7">
        <v>0</v>
      </c>
      <c r="J24" s="7">
        <v>0</v>
      </c>
      <c r="K24" s="7">
        <v>0</v>
      </c>
      <c r="L24" s="7">
        <v>0</v>
      </c>
      <c r="M24" s="7">
        <v>809</v>
      </c>
      <c r="N24" s="18">
        <v>257.81</v>
      </c>
      <c r="O24" s="7">
        <v>0</v>
      </c>
      <c r="P24" s="18">
        <v>0</v>
      </c>
      <c r="Q24" s="18">
        <v>0</v>
      </c>
      <c r="R24" s="7">
        <v>1.2</v>
      </c>
      <c r="S24" s="7">
        <v>0</v>
      </c>
      <c r="T24" s="7">
        <v>0</v>
      </c>
      <c r="U24" s="7">
        <v>0</v>
      </c>
      <c r="V24" s="18">
        <v>3.97</v>
      </c>
      <c r="W24" s="7">
        <v>85</v>
      </c>
      <c r="X24" s="7">
        <v>34.27</v>
      </c>
      <c r="Y24" s="18">
        <v>38.32</v>
      </c>
      <c r="Z24" s="18">
        <v>23.76</v>
      </c>
    </row>
    <row r="25" s="1" customFormat="1" spans="1:26">
      <c r="A25" s="7" t="s">
        <v>41</v>
      </c>
      <c r="B25" s="18">
        <f t="shared" si="2"/>
        <v>8615.43047264151</v>
      </c>
      <c r="C25" s="17"/>
      <c r="D25" s="18">
        <v>4.73</v>
      </c>
      <c r="E25" s="19">
        <f t="shared" ref="E25:Z25" si="3">SUM(E19:E24)</f>
        <v>20014</v>
      </c>
      <c r="F25" s="18">
        <f t="shared" si="3"/>
        <v>4995.39879992453</v>
      </c>
      <c r="G25" s="19">
        <f t="shared" si="3"/>
        <v>5474</v>
      </c>
      <c r="H25" s="18">
        <f t="shared" si="3"/>
        <v>954.426336</v>
      </c>
      <c r="I25" s="19">
        <f t="shared" si="3"/>
        <v>10676</v>
      </c>
      <c r="J25" s="18">
        <f t="shared" si="3"/>
        <v>121.170644</v>
      </c>
      <c r="K25" s="19">
        <f t="shared" si="3"/>
        <v>494</v>
      </c>
      <c r="L25" s="18">
        <f t="shared" si="3"/>
        <v>56.45</v>
      </c>
      <c r="M25" s="19">
        <f t="shared" si="3"/>
        <v>36658</v>
      </c>
      <c r="N25" s="18">
        <f t="shared" si="3"/>
        <v>6127.44577992453</v>
      </c>
      <c r="O25" s="19">
        <f t="shared" si="3"/>
        <v>38</v>
      </c>
      <c r="P25" s="18">
        <f t="shared" si="3"/>
        <v>35.6557345660377</v>
      </c>
      <c r="Q25" s="18">
        <f t="shared" si="3"/>
        <v>5.81439775471698</v>
      </c>
      <c r="R25" s="18">
        <f t="shared" si="3"/>
        <v>273.009995075472</v>
      </c>
      <c r="S25" s="18">
        <f t="shared" si="3"/>
        <v>1757.76</v>
      </c>
      <c r="T25" s="19">
        <f t="shared" si="3"/>
        <v>0</v>
      </c>
      <c r="U25" s="19">
        <f t="shared" si="3"/>
        <v>0</v>
      </c>
      <c r="V25" s="18">
        <f t="shared" si="3"/>
        <v>415.744565320755</v>
      </c>
      <c r="W25" s="19">
        <f t="shared" si="3"/>
        <v>7332</v>
      </c>
      <c r="X25" s="18">
        <f t="shared" si="3"/>
        <v>3373.925303</v>
      </c>
      <c r="Y25" s="18">
        <f t="shared" si="3"/>
        <v>674.241994</v>
      </c>
      <c r="Z25" s="18">
        <f t="shared" si="3"/>
        <v>483.920436</v>
      </c>
    </row>
    <row r="26" s="1" customFormat="1" ht="20.25" spans="1:26">
      <c r="A26" s="21" t="s">
        <v>45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9"/>
      <c r="R26" s="21"/>
      <c r="S26" s="21"/>
      <c r="T26" s="21"/>
      <c r="U26" s="21"/>
      <c r="V26" s="21"/>
      <c r="W26" s="21"/>
      <c r="X26" s="21"/>
      <c r="Y26" s="21"/>
      <c r="Z26" s="21"/>
    </row>
    <row r="27" s="1" customFormat="1" spans="1:26">
      <c r="A27" s="6" t="s">
        <v>4</v>
      </c>
      <c r="B27" s="7" t="s">
        <v>5</v>
      </c>
      <c r="C27" s="8" t="s">
        <v>6</v>
      </c>
      <c r="D27" s="9" t="s">
        <v>55</v>
      </c>
      <c r="E27" s="10" t="s">
        <v>56</v>
      </c>
      <c r="F27" s="10"/>
      <c r="G27" s="10"/>
      <c r="H27" s="10"/>
      <c r="I27" s="10"/>
      <c r="J27" s="10"/>
      <c r="K27" s="10"/>
      <c r="L27" s="10"/>
      <c r="M27" s="10"/>
      <c r="N27" s="10"/>
      <c r="O27" s="7" t="s">
        <v>57</v>
      </c>
      <c r="P27" s="7"/>
      <c r="Q27" s="32" t="s">
        <v>58</v>
      </c>
      <c r="R27" s="9" t="s">
        <v>59</v>
      </c>
      <c r="S27" s="9" t="s">
        <v>60</v>
      </c>
      <c r="T27" s="33" t="s">
        <v>12</v>
      </c>
      <c r="U27" s="34"/>
      <c r="V27" s="9" t="s">
        <v>61</v>
      </c>
      <c r="W27" s="10" t="s">
        <v>62</v>
      </c>
      <c r="X27" s="10" t="s">
        <v>15</v>
      </c>
      <c r="Y27" s="10" t="s">
        <v>19</v>
      </c>
      <c r="Z27" s="10" t="s">
        <v>63</v>
      </c>
    </row>
    <row r="28" s="1" customFormat="1" spans="1:26">
      <c r="A28" s="6"/>
      <c r="B28" s="7"/>
      <c r="C28" s="11"/>
      <c r="D28" s="12"/>
      <c r="E28" s="10" t="s">
        <v>64</v>
      </c>
      <c r="F28" s="10"/>
      <c r="G28" s="13" t="s">
        <v>65</v>
      </c>
      <c r="H28" s="14"/>
      <c r="I28" s="7" t="s">
        <v>66</v>
      </c>
      <c r="J28" s="7"/>
      <c r="K28" s="7" t="s">
        <v>67</v>
      </c>
      <c r="L28" s="7"/>
      <c r="M28" s="7" t="s">
        <v>68</v>
      </c>
      <c r="N28" s="7"/>
      <c r="O28" s="7"/>
      <c r="P28" s="7"/>
      <c r="Q28" s="35"/>
      <c r="R28" s="12"/>
      <c r="S28" s="16"/>
      <c r="T28" s="36"/>
      <c r="U28" s="37"/>
      <c r="V28" s="12"/>
      <c r="W28" s="10"/>
      <c r="X28" s="10"/>
      <c r="Y28" s="10"/>
      <c r="Z28" s="10"/>
    </row>
    <row r="29" s="1" customFormat="1" ht="24" spans="1:26">
      <c r="A29" s="6"/>
      <c r="B29" s="7"/>
      <c r="C29" s="15"/>
      <c r="D29" s="16"/>
      <c r="E29" s="10" t="s">
        <v>69</v>
      </c>
      <c r="F29" s="7" t="s">
        <v>25</v>
      </c>
      <c r="G29" s="10" t="s">
        <v>69</v>
      </c>
      <c r="H29" s="7" t="s">
        <v>25</v>
      </c>
      <c r="I29" s="10" t="s">
        <v>69</v>
      </c>
      <c r="J29" s="7" t="s">
        <v>25</v>
      </c>
      <c r="K29" s="10" t="s">
        <v>69</v>
      </c>
      <c r="L29" s="18" t="s">
        <v>25</v>
      </c>
      <c r="M29" s="10" t="s">
        <v>69</v>
      </c>
      <c r="N29" s="7" t="s">
        <v>25</v>
      </c>
      <c r="O29" s="10" t="s">
        <v>70</v>
      </c>
      <c r="P29" s="7" t="s">
        <v>25</v>
      </c>
      <c r="Q29" s="38"/>
      <c r="R29" s="16"/>
      <c r="S29" s="10" t="s">
        <v>25</v>
      </c>
      <c r="T29" s="10" t="s">
        <v>71</v>
      </c>
      <c r="U29" s="10" t="s">
        <v>25</v>
      </c>
      <c r="V29" s="16"/>
      <c r="W29" s="10"/>
      <c r="X29" s="10"/>
      <c r="Y29" s="10"/>
      <c r="Z29" s="10"/>
    </row>
    <row r="30" s="1" customFormat="1" spans="1:26">
      <c r="A30" s="7" t="s">
        <v>72</v>
      </c>
      <c r="B30" s="18">
        <f t="shared" ref="B30:B36" si="4">N30+P30+Q30+R30+S30+U30+V30</f>
        <v>8006.125645</v>
      </c>
      <c r="C30" s="18">
        <f>B30/B36*100</f>
        <v>52.7241582644318</v>
      </c>
      <c r="D30" s="24">
        <v>-11.0960487066514</v>
      </c>
      <c r="E30" s="25">
        <v>11343</v>
      </c>
      <c r="F30" s="26">
        <v>3579</v>
      </c>
      <c r="G30" s="27">
        <v>1285</v>
      </c>
      <c r="H30" s="26">
        <v>321.343914</v>
      </c>
      <c r="I30" s="27">
        <v>24635</v>
      </c>
      <c r="J30" s="26">
        <v>280.150135</v>
      </c>
      <c r="K30" s="27">
        <v>932</v>
      </c>
      <c r="L30" s="26">
        <v>137</v>
      </c>
      <c r="M30" s="25">
        <v>38195</v>
      </c>
      <c r="N30" s="26">
        <v>4317.494049</v>
      </c>
      <c r="O30" s="27">
        <v>2</v>
      </c>
      <c r="P30" s="26">
        <v>41.801229</v>
      </c>
      <c r="Q30" s="24">
        <v>59.839763</v>
      </c>
      <c r="R30" s="26">
        <v>424.839702</v>
      </c>
      <c r="S30" s="26">
        <v>2008.67</v>
      </c>
      <c r="T30" s="25">
        <v>0</v>
      </c>
      <c r="U30" s="25">
        <v>0</v>
      </c>
      <c r="V30" s="26">
        <v>1153.480902</v>
      </c>
      <c r="W30" s="27">
        <v>17138</v>
      </c>
      <c r="X30" s="40">
        <v>4201.183638</v>
      </c>
      <c r="Y30" s="40">
        <v>444.610461</v>
      </c>
      <c r="Z30" s="40">
        <v>319.429871</v>
      </c>
    </row>
    <row r="31" s="1" customFormat="1" spans="1:26">
      <c r="A31" s="7" t="s">
        <v>73</v>
      </c>
      <c r="B31" s="18">
        <f t="shared" si="4"/>
        <v>3012.142</v>
      </c>
      <c r="C31" s="18">
        <f>B31/B36*100</f>
        <v>19.836392602972</v>
      </c>
      <c r="D31" s="18">
        <v>62.6101696745251</v>
      </c>
      <c r="E31" s="7">
        <v>11145</v>
      </c>
      <c r="F31" s="7">
        <v>1854.44</v>
      </c>
      <c r="G31" s="7">
        <v>936</v>
      </c>
      <c r="H31" s="7">
        <v>173.29</v>
      </c>
      <c r="I31" s="7">
        <v>3298</v>
      </c>
      <c r="J31" s="7">
        <v>35.622</v>
      </c>
      <c r="K31" s="7">
        <v>0</v>
      </c>
      <c r="L31" s="7">
        <v>0</v>
      </c>
      <c r="M31" s="7">
        <v>15379</v>
      </c>
      <c r="N31" s="7">
        <v>2063.352</v>
      </c>
      <c r="O31" s="7">
        <v>92</v>
      </c>
      <c r="P31" s="7">
        <v>60.25</v>
      </c>
      <c r="Q31" s="18">
        <v>0</v>
      </c>
      <c r="R31" s="7">
        <v>72.96</v>
      </c>
      <c r="S31" s="7">
        <v>722.67</v>
      </c>
      <c r="T31" s="7">
        <v>0</v>
      </c>
      <c r="U31" s="7">
        <v>0</v>
      </c>
      <c r="V31" s="7">
        <v>92.91</v>
      </c>
      <c r="W31" s="7">
        <v>2477</v>
      </c>
      <c r="X31" s="7">
        <v>1301.63</v>
      </c>
      <c r="Y31" s="7">
        <v>283.05</v>
      </c>
      <c r="Z31" s="7">
        <v>172.61</v>
      </c>
    </row>
    <row r="32" s="1" customFormat="1" spans="1:26">
      <c r="A32" s="7" t="s">
        <v>74</v>
      </c>
      <c r="B32" s="18">
        <f t="shared" si="4"/>
        <v>1662.89</v>
      </c>
      <c r="C32" s="18">
        <f>B32/B36*100</f>
        <v>10.9509242577395</v>
      </c>
      <c r="D32" s="18">
        <v>41.2318249762196</v>
      </c>
      <c r="E32" s="7">
        <v>1864</v>
      </c>
      <c r="F32" s="7">
        <v>822.42</v>
      </c>
      <c r="G32" s="7">
        <v>321</v>
      </c>
      <c r="H32" s="7">
        <v>105.98</v>
      </c>
      <c r="I32" s="7">
        <v>1455</v>
      </c>
      <c r="J32" s="7">
        <v>17.04</v>
      </c>
      <c r="K32" s="7">
        <v>6</v>
      </c>
      <c r="L32" s="7">
        <v>0.63</v>
      </c>
      <c r="M32" s="7">
        <v>3646</v>
      </c>
      <c r="N32" s="7">
        <v>946.07</v>
      </c>
      <c r="O32" s="7">
        <v>2</v>
      </c>
      <c r="P32" s="7">
        <v>0.97</v>
      </c>
      <c r="Q32" s="18">
        <v>0</v>
      </c>
      <c r="R32" s="7">
        <v>39.73</v>
      </c>
      <c r="S32" s="7">
        <v>560.15</v>
      </c>
      <c r="T32" s="7">
        <v>0</v>
      </c>
      <c r="U32" s="7">
        <v>0</v>
      </c>
      <c r="V32" s="7">
        <v>115.97</v>
      </c>
      <c r="W32" s="7">
        <v>1604</v>
      </c>
      <c r="X32" s="7">
        <v>617.27</v>
      </c>
      <c r="Y32" s="7">
        <v>0</v>
      </c>
      <c r="Z32" s="7">
        <v>0</v>
      </c>
    </row>
    <row r="33" s="1" customFormat="1" spans="1:26">
      <c r="A33" s="7" t="s">
        <v>76</v>
      </c>
      <c r="B33" s="18">
        <f t="shared" si="4"/>
        <v>1689.06068490566</v>
      </c>
      <c r="C33" s="18">
        <f>B33/B36*100</f>
        <v>11.1232707077002</v>
      </c>
      <c r="D33" s="18">
        <v>25.5977175464117</v>
      </c>
      <c r="E33" s="7">
        <v>5158</v>
      </c>
      <c r="F33" s="18">
        <v>901.205530188679</v>
      </c>
      <c r="G33" s="7">
        <v>4136</v>
      </c>
      <c r="H33" s="18">
        <v>690.58</v>
      </c>
      <c r="I33" s="7">
        <v>0</v>
      </c>
      <c r="J33" s="7">
        <v>0</v>
      </c>
      <c r="K33" s="7">
        <v>0</v>
      </c>
      <c r="L33" s="7">
        <v>0</v>
      </c>
      <c r="M33" s="7">
        <v>9294</v>
      </c>
      <c r="N33" s="18">
        <v>1591.78553018868</v>
      </c>
      <c r="O33" s="7">
        <v>2</v>
      </c>
      <c r="P33" s="18">
        <v>0.34433962264152</v>
      </c>
      <c r="Q33" s="18">
        <v>0.243018867924528</v>
      </c>
      <c r="R33" s="18">
        <v>62.0184801886792</v>
      </c>
      <c r="S33" s="7">
        <v>0</v>
      </c>
      <c r="T33" s="7">
        <v>0</v>
      </c>
      <c r="U33" s="7">
        <v>0</v>
      </c>
      <c r="V33" s="18">
        <v>34.6693160377358</v>
      </c>
      <c r="W33" s="7">
        <v>354</v>
      </c>
      <c r="X33" s="18">
        <v>663.88</v>
      </c>
      <c r="Y33" s="18">
        <v>193.94</v>
      </c>
      <c r="Z33" s="18">
        <v>123.17</v>
      </c>
    </row>
    <row r="34" s="1" customFormat="1" spans="1:26">
      <c r="A34" s="7" t="s">
        <v>75</v>
      </c>
      <c r="B34" s="18">
        <f t="shared" si="4"/>
        <v>437.96</v>
      </c>
      <c r="C34" s="18">
        <f>B34/B36*100</f>
        <v>2.88417561469466</v>
      </c>
      <c r="D34" s="18">
        <v>15.3831967752984</v>
      </c>
      <c r="E34" s="7">
        <v>1928</v>
      </c>
      <c r="F34" s="18">
        <v>276.81</v>
      </c>
      <c r="G34" s="7">
        <v>907</v>
      </c>
      <c r="H34" s="18">
        <v>133.9</v>
      </c>
      <c r="I34" s="7">
        <v>0</v>
      </c>
      <c r="J34" s="7">
        <v>0</v>
      </c>
      <c r="K34" s="7">
        <v>0</v>
      </c>
      <c r="L34" s="7">
        <v>0</v>
      </c>
      <c r="M34" s="7">
        <v>2835</v>
      </c>
      <c r="N34" s="18">
        <v>410.71</v>
      </c>
      <c r="O34" s="7">
        <v>0</v>
      </c>
      <c r="P34" s="18">
        <v>0</v>
      </c>
      <c r="Q34" s="18">
        <v>0.23</v>
      </c>
      <c r="R34" s="7">
        <v>0.25</v>
      </c>
      <c r="S34" s="7">
        <v>0</v>
      </c>
      <c r="T34" s="7">
        <v>0</v>
      </c>
      <c r="U34" s="7">
        <v>0</v>
      </c>
      <c r="V34" s="18">
        <v>26.77</v>
      </c>
      <c r="W34" s="7">
        <v>475</v>
      </c>
      <c r="X34" s="18">
        <v>249.64</v>
      </c>
      <c r="Y34" s="18">
        <v>5.56</v>
      </c>
      <c r="Z34" s="18">
        <v>5.56</v>
      </c>
    </row>
    <row r="35" s="1" customFormat="1" spans="1:26">
      <c r="A35" s="7" t="s">
        <v>77</v>
      </c>
      <c r="B35" s="18">
        <f t="shared" si="4"/>
        <v>376.75</v>
      </c>
      <c r="C35" s="18">
        <f>B35/B36*100</f>
        <v>2.4810785524619</v>
      </c>
      <c r="D35" s="18">
        <v>-7.2272839202167</v>
      </c>
      <c r="E35" s="7">
        <v>972</v>
      </c>
      <c r="F35" s="18">
        <v>295.14</v>
      </c>
      <c r="G35" s="19">
        <v>168</v>
      </c>
      <c r="H35" s="18">
        <v>67.04</v>
      </c>
      <c r="I35" s="7">
        <v>2</v>
      </c>
      <c r="J35" s="7">
        <v>0.02</v>
      </c>
      <c r="K35" s="7">
        <v>0</v>
      </c>
      <c r="L35" s="7">
        <v>0</v>
      </c>
      <c r="M35" s="7">
        <v>1142</v>
      </c>
      <c r="N35" s="18">
        <v>362.2</v>
      </c>
      <c r="O35" s="7">
        <v>2</v>
      </c>
      <c r="P35" s="7">
        <v>1</v>
      </c>
      <c r="Q35" s="18">
        <v>0</v>
      </c>
      <c r="R35" s="7">
        <v>2.67</v>
      </c>
      <c r="S35" s="7">
        <v>0</v>
      </c>
      <c r="T35" s="7">
        <v>0</v>
      </c>
      <c r="U35" s="7">
        <v>0</v>
      </c>
      <c r="V35" s="7">
        <v>10.88</v>
      </c>
      <c r="W35" s="7">
        <v>410</v>
      </c>
      <c r="X35" s="18">
        <v>173.24</v>
      </c>
      <c r="Y35" s="18">
        <v>60.91</v>
      </c>
      <c r="Z35" s="18">
        <v>39.11</v>
      </c>
    </row>
    <row r="36" s="1" customFormat="1" ht="14.25" spans="1:27">
      <c r="A36" s="7" t="s">
        <v>41</v>
      </c>
      <c r="B36" s="18">
        <f t="shared" si="4"/>
        <v>15184.9283299057</v>
      </c>
      <c r="C36" s="7"/>
      <c r="D36" s="18">
        <v>7.2</v>
      </c>
      <c r="E36" s="19">
        <f t="shared" ref="E36:Z36" si="5">SUM(E30:E35)</f>
        <v>32410</v>
      </c>
      <c r="F36" s="18">
        <f t="shared" si="5"/>
        <v>7729.01553018868</v>
      </c>
      <c r="G36" s="19">
        <f t="shared" si="5"/>
        <v>7753</v>
      </c>
      <c r="H36" s="18">
        <f t="shared" si="5"/>
        <v>1492.133914</v>
      </c>
      <c r="I36" s="19">
        <f t="shared" si="5"/>
        <v>29390</v>
      </c>
      <c r="J36" s="18">
        <f t="shared" si="5"/>
        <v>332.832135</v>
      </c>
      <c r="K36" s="19">
        <f t="shared" si="5"/>
        <v>938</v>
      </c>
      <c r="L36" s="18">
        <f t="shared" si="5"/>
        <v>137.63</v>
      </c>
      <c r="M36" s="19">
        <f t="shared" si="5"/>
        <v>70491</v>
      </c>
      <c r="N36" s="18">
        <f t="shared" si="5"/>
        <v>9691.61157918868</v>
      </c>
      <c r="O36" s="19">
        <f t="shared" si="5"/>
        <v>100</v>
      </c>
      <c r="P36" s="18">
        <f t="shared" si="5"/>
        <v>104.365568622642</v>
      </c>
      <c r="Q36" s="18">
        <f t="shared" si="5"/>
        <v>60.3127818679245</v>
      </c>
      <c r="R36" s="18">
        <f t="shared" si="5"/>
        <v>602.468182188679</v>
      </c>
      <c r="S36" s="18">
        <f t="shared" si="5"/>
        <v>3291.49</v>
      </c>
      <c r="T36" s="19">
        <f t="shared" si="5"/>
        <v>0</v>
      </c>
      <c r="U36" s="18">
        <f t="shared" si="5"/>
        <v>0</v>
      </c>
      <c r="V36" s="18">
        <f t="shared" si="5"/>
        <v>1434.68021803774</v>
      </c>
      <c r="W36" s="19">
        <f t="shared" si="5"/>
        <v>22458</v>
      </c>
      <c r="X36" s="18">
        <f t="shared" si="5"/>
        <v>7206.843638</v>
      </c>
      <c r="Y36" s="18">
        <f t="shared" si="5"/>
        <v>988.070461</v>
      </c>
      <c r="Z36" s="19">
        <f t="shared" si="5"/>
        <v>659.879871</v>
      </c>
      <c r="AA36" s="42"/>
    </row>
    <row r="37" s="1" customFormat="1" ht="20.25" spans="1:27">
      <c r="A37" s="21" t="s">
        <v>46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39"/>
      <c r="R37" s="21"/>
      <c r="S37" s="21"/>
      <c r="T37" s="21"/>
      <c r="U37" s="21"/>
      <c r="V37" s="21"/>
      <c r="W37" s="21"/>
      <c r="X37" s="21"/>
      <c r="Y37" s="21"/>
      <c r="Z37" s="21"/>
      <c r="AA37" s="42"/>
    </row>
    <row r="38" s="1" customFormat="1" ht="14.25" spans="1:27">
      <c r="A38" s="6" t="s">
        <v>4</v>
      </c>
      <c r="B38" s="7" t="s">
        <v>5</v>
      </c>
      <c r="C38" s="8" t="s">
        <v>6</v>
      </c>
      <c r="D38" s="9" t="s">
        <v>55</v>
      </c>
      <c r="E38" s="10" t="s">
        <v>56</v>
      </c>
      <c r="F38" s="10"/>
      <c r="G38" s="10"/>
      <c r="H38" s="10"/>
      <c r="I38" s="10"/>
      <c r="J38" s="10"/>
      <c r="K38" s="10"/>
      <c r="L38" s="10"/>
      <c r="M38" s="10"/>
      <c r="N38" s="10"/>
      <c r="O38" s="7" t="s">
        <v>57</v>
      </c>
      <c r="P38" s="7"/>
      <c r="Q38" s="32" t="s">
        <v>58</v>
      </c>
      <c r="R38" s="9" t="s">
        <v>59</v>
      </c>
      <c r="S38" s="9" t="s">
        <v>60</v>
      </c>
      <c r="T38" s="33" t="s">
        <v>12</v>
      </c>
      <c r="U38" s="34"/>
      <c r="V38" s="9" t="s">
        <v>61</v>
      </c>
      <c r="W38" s="10" t="s">
        <v>62</v>
      </c>
      <c r="X38" s="10" t="s">
        <v>15</v>
      </c>
      <c r="Y38" s="10" t="s">
        <v>19</v>
      </c>
      <c r="Z38" s="10" t="s">
        <v>63</v>
      </c>
      <c r="AA38" s="42"/>
    </row>
    <row r="39" s="1" customFormat="1" ht="14.25" spans="1:27">
      <c r="A39" s="6"/>
      <c r="B39" s="7"/>
      <c r="C39" s="11"/>
      <c r="D39" s="12"/>
      <c r="E39" s="10" t="s">
        <v>64</v>
      </c>
      <c r="F39" s="10"/>
      <c r="G39" s="13" t="s">
        <v>65</v>
      </c>
      <c r="H39" s="14"/>
      <c r="I39" s="7" t="s">
        <v>66</v>
      </c>
      <c r="J39" s="7"/>
      <c r="K39" s="7" t="s">
        <v>67</v>
      </c>
      <c r="L39" s="7"/>
      <c r="M39" s="7" t="s">
        <v>68</v>
      </c>
      <c r="N39" s="7"/>
      <c r="O39" s="7"/>
      <c r="P39" s="7"/>
      <c r="Q39" s="35"/>
      <c r="R39" s="12"/>
      <c r="S39" s="16"/>
      <c r="T39" s="36"/>
      <c r="U39" s="37"/>
      <c r="V39" s="12"/>
      <c r="W39" s="10"/>
      <c r="X39" s="10"/>
      <c r="Y39" s="10"/>
      <c r="Z39" s="10"/>
      <c r="AA39" s="42"/>
    </row>
    <row r="40" s="1" customFormat="1" ht="24" spans="1:27">
      <c r="A40" s="6"/>
      <c r="B40" s="7"/>
      <c r="C40" s="15"/>
      <c r="D40" s="16"/>
      <c r="E40" s="10" t="s">
        <v>69</v>
      </c>
      <c r="F40" s="7" t="s">
        <v>25</v>
      </c>
      <c r="G40" s="10" t="s">
        <v>69</v>
      </c>
      <c r="H40" s="7" t="s">
        <v>25</v>
      </c>
      <c r="I40" s="10" t="s">
        <v>69</v>
      </c>
      <c r="J40" s="7" t="s">
        <v>25</v>
      </c>
      <c r="K40" s="10" t="s">
        <v>69</v>
      </c>
      <c r="L40" s="18" t="s">
        <v>25</v>
      </c>
      <c r="M40" s="10" t="s">
        <v>69</v>
      </c>
      <c r="N40" s="7" t="s">
        <v>25</v>
      </c>
      <c r="O40" s="10" t="s">
        <v>70</v>
      </c>
      <c r="P40" s="7" t="s">
        <v>25</v>
      </c>
      <c r="Q40" s="38"/>
      <c r="R40" s="16"/>
      <c r="S40" s="10" t="s">
        <v>25</v>
      </c>
      <c r="T40" s="10" t="s">
        <v>71</v>
      </c>
      <c r="U40" s="10" t="s">
        <v>25</v>
      </c>
      <c r="V40" s="16"/>
      <c r="W40" s="10"/>
      <c r="X40" s="10"/>
      <c r="Y40" s="10"/>
      <c r="Z40" s="10"/>
      <c r="AA40" s="42"/>
    </row>
    <row r="41" s="1" customFormat="1" spans="1:27">
      <c r="A41" s="7" t="s">
        <v>72</v>
      </c>
      <c r="B41" s="18">
        <f t="shared" ref="B41:B45" si="6">N41+P41+Q41+R41+S41+U41+V41</f>
        <v>9516.540938</v>
      </c>
      <c r="C41" s="17">
        <f>B41/B45*100</f>
        <v>69.9703348243136</v>
      </c>
      <c r="D41" s="24">
        <v>-7.15624729900161</v>
      </c>
      <c r="E41" s="25">
        <v>8024</v>
      </c>
      <c r="F41" s="26">
        <v>2677.256708</v>
      </c>
      <c r="G41" s="27">
        <v>808</v>
      </c>
      <c r="H41" s="26">
        <v>201.915658</v>
      </c>
      <c r="I41" s="27">
        <v>15941</v>
      </c>
      <c r="J41" s="26">
        <v>183.450658</v>
      </c>
      <c r="K41" s="27">
        <v>385</v>
      </c>
      <c r="L41" s="26">
        <v>98</v>
      </c>
      <c r="M41" s="25">
        <v>25158</v>
      </c>
      <c r="N41" s="26">
        <v>3160.623024</v>
      </c>
      <c r="O41" s="27">
        <v>22</v>
      </c>
      <c r="P41" s="26">
        <v>48.917611</v>
      </c>
      <c r="Q41" s="24">
        <v>1.902631</v>
      </c>
      <c r="R41" s="26">
        <v>446.378075</v>
      </c>
      <c r="S41" s="26">
        <v>3260.14</v>
      </c>
      <c r="T41" s="25">
        <v>561959</v>
      </c>
      <c r="U41" s="25">
        <v>1942.13</v>
      </c>
      <c r="V41" s="26">
        <v>656.449597</v>
      </c>
      <c r="W41" s="27">
        <v>17500</v>
      </c>
      <c r="X41" s="40">
        <v>4059.513365</v>
      </c>
      <c r="Y41" s="40">
        <v>311.817021</v>
      </c>
      <c r="Z41" s="40">
        <v>211.467489</v>
      </c>
      <c r="AA41" s="43"/>
    </row>
    <row r="42" s="1" customFormat="1" ht="14.25" spans="1:27">
      <c r="A42" s="7" t="s">
        <v>73</v>
      </c>
      <c r="B42" s="18">
        <f t="shared" si="6"/>
        <v>2852.4</v>
      </c>
      <c r="C42" s="17">
        <f>B42/B45*100</f>
        <v>20.9722612820301</v>
      </c>
      <c r="D42" s="18">
        <v>55.2275844054072</v>
      </c>
      <c r="E42" s="7">
        <v>9065</v>
      </c>
      <c r="F42" s="7">
        <v>1244.41</v>
      </c>
      <c r="G42" s="7">
        <v>958</v>
      </c>
      <c r="H42" s="7">
        <v>171.6</v>
      </c>
      <c r="I42" s="7">
        <v>8035</v>
      </c>
      <c r="J42" s="7">
        <v>90.91</v>
      </c>
      <c r="K42" s="7">
        <v>0</v>
      </c>
      <c r="L42" s="7">
        <v>0</v>
      </c>
      <c r="M42" s="7">
        <v>18058</v>
      </c>
      <c r="N42" s="7">
        <v>1506.92</v>
      </c>
      <c r="O42" s="7">
        <v>16</v>
      </c>
      <c r="P42" s="7">
        <v>50.36</v>
      </c>
      <c r="Q42" s="18">
        <v>0</v>
      </c>
      <c r="R42" s="7">
        <v>80.28</v>
      </c>
      <c r="S42" s="7">
        <v>1061.15</v>
      </c>
      <c r="T42" s="7">
        <v>0</v>
      </c>
      <c r="U42" s="7">
        <v>0</v>
      </c>
      <c r="V42" s="7">
        <v>153.69</v>
      </c>
      <c r="W42" s="7">
        <v>3323</v>
      </c>
      <c r="X42" s="7">
        <v>1292.21</v>
      </c>
      <c r="Y42" s="7">
        <v>222.62</v>
      </c>
      <c r="Z42" s="7">
        <v>120.2</v>
      </c>
      <c r="AA42" s="42"/>
    </row>
    <row r="43" s="1" customFormat="1" ht="14.25" spans="1:27">
      <c r="A43" s="7" t="s">
        <v>74</v>
      </c>
      <c r="B43" s="18">
        <f t="shared" si="6"/>
        <v>307.36</v>
      </c>
      <c r="C43" s="17">
        <f>B43/B45*100</f>
        <v>2.25986335284139</v>
      </c>
      <c r="D43" s="18">
        <v>1.34529147982064</v>
      </c>
      <c r="E43" s="7">
        <v>278</v>
      </c>
      <c r="F43" s="7">
        <v>101.73</v>
      </c>
      <c r="G43" s="7">
        <v>120</v>
      </c>
      <c r="H43" s="7">
        <v>38.05</v>
      </c>
      <c r="I43" s="7">
        <v>2493</v>
      </c>
      <c r="J43" s="7">
        <v>28.22</v>
      </c>
      <c r="K43" s="7">
        <v>3</v>
      </c>
      <c r="L43" s="7">
        <v>0.32</v>
      </c>
      <c r="M43" s="7">
        <v>2894</v>
      </c>
      <c r="N43" s="7">
        <v>168.32</v>
      </c>
      <c r="O43" s="7">
        <v>0</v>
      </c>
      <c r="P43" s="7">
        <v>0</v>
      </c>
      <c r="Q43" s="18">
        <v>0</v>
      </c>
      <c r="R43" s="7">
        <v>58.29</v>
      </c>
      <c r="S43" s="7">
        <v>0</v>
      </c>
      <c r="T43" s="7">
        <v>0</v>
      </c>
      <c r="U43" s="7">
        <v>0</v>
      </c>
      <c r="V43" s="7">
        <v>80.75</v>
      </c>
      <c r="W43" s="7">
        <v>448</v>
      </c>
      <c r="X43" s="7">
        <v>136.38</v>
      </c>
      <c r="Y43" s="7">
        <v>0</v>
      </c>
      <c r="Z43" s="7">
        <v>0</v>
      </c>
      <c r="AA43" s="42"/>
    </row>
    <row r="44" s="1" customFormat="1" ht="14.25" spans="1:27">
      <c r="A44" s="7" t="s">
        <v>76</v>
      </c>
      <c r="B44" s="18">
        <f t="shared" si="6"/>
        <v>924.521413207547</v>
      </c>
      <c r="C44" s="17">
        <f>B44/B45*100</f>
        <v>6.7975405408149</v>
      </c>
      <c r="D44" s="18">
        <v>26.0821937544286</v>
      </c>
      <c r="E44" s="7">
        <v>2670</v>
      </c>
      <c r="F44" s="18">
        <v>539.784301886792</v>
      </c>
      <c r="G44" s="7">
        <v>2053</v>
      </c>
      <c r="H44" s="18">
        <v>326.64</v>
      </c>
      <c r="I44" s="7">
        <v>0</v>
      </c>
      <c r="J44" s="18">
        <v>0</v>
      </c>
      <c r="K44" s="7">
        <v>0</v>
      </c>
      <c r="L44" s="7">
        <v>0</v>
      </c>
      <c r="M44" s="7">
        <v>4723</v>
      </c>
      <c r="N44" s="18">
        <v>866.424301886792</v>
      </c>
      <c r="O44" s="7">
        <v>1</v>
      </c>
      <c r="P44" s="18">
        <v>0.0818867924528206</v>
      </c>
      <c r="Q44" s="18">
        <v>0.00283018867924528</v>
      </c>
      <c r="R44" s="18">
        <v>41.7392047169811</v>
      </c>
      <c r="S44" s="7">
        <v>0</v>
      </c>
      <c r="T44" s="7">
        <v>0</v>
      </c>
      <c r="U44" s="7">
        <v>0</v>
      </c>
      <c r="V44" s="18">
        <v>16.2731896226415</v>
      </c>
      <c r="W44" s="7">
        <v>67</v>
      </c>
      <c r="X44" s="18">
        <v>420.14</v>
      </c>
      <c r="Y44" s="18">
        <v>107.27</v>
      </c>
      <c r="Z44" s="18">
        <v>67.6</v>
      </c>
      <c r="AA44" s="42"/>
    </row>
    <row r="45" s="1" customFormat="1" ht="14.25" spans="1:27">
      <c r="A45" s="7" t="s">
        <v>41</v>
      </c>
      <c r="B45" s="18">
        <f t="shared" si="6"/>
        <v>13600.8223512075</v>
      </c>
      <c r="C45" s="28"/>
      <c r="D45" s="18">
        <v>3.63</v>
      </c>
      <c r="E45" s="19">
        <f t="shared" ref="E45:Z45" si="7">SUM(E41:E44)</f>
        <v>20037</v>
      </c>
      <c r="F45" s="18">
        <f t="shared" si="7"/>
        <v>4563.18100988679</v>
      </c>
      <c r="G45" s="7">
        <f t="shared" si="7"/>
        <v>3939</v>
      </c>
      <c r="H45" s="18">
        <f t="shared" si="7"/>
        <v>738.205658</v>
      </c>
      <c r="I45" s="19">
        <f t="shared" si="7"/>
        <v>26469</v>
      </c>
      <c r="J45" s="18">
        <f t="shared" si="7"/>
        <v>302.580658</v>
      </c>
      <c r="K45" s="7">
        <f t="shared" si="7"/>
        <v>388</v>
      </c>
      <c r="L45" s="18">
        <f t="shared" si="7"/>
        <v>98.32</v>
      </c>
      <c r="M45" s="18">
        <f t="shared" si="7"/>
        <v>50833</v>
      </c>
      <c r="N45" s="18">
        <f t="shared" si="7"/>
        <v>5702.28732588679</v>
      </c>
      <c r="O45" s="18">
        <f t="shared" si="7"/>
        <v>39</v>
      </c>
      <c r="P45" s="18">
        <f t="shared" si="7"/>
        <v>99.3594977924528</v>
      </c>
      <c r="Q45" s="18">
        <f t="shared" si="7"/>
        <v>1.90546118867925</v>
      </c>
      <c r="R45" s="18">
        <f t="shared" si="7"/>
        <v>626.687279716981</v>
      </c>
      <c r="S45" s="18">
        <f t="shared" si="7"/>
        <v>4321.29</v>
      </c>
      <c r="T45" s="19">
        <f t="shared" si="7"/>
        <v>561959</v>
      </c>
      <c r="U45" s="18">
        <f t="shared" si="7"/>
        <v>1942.13</v>
      </c>
      <c r="V45" s="18">
        <f t="shared" si="7"/>
        <v>907.162786622642</v>
      </c>
      <c r="W45" s="18">
        <f t="shared" si="7"/>
        <v>21338</v>
      </c>
      <c r="X45" s="18">
        <f t="shared" si="7"/>
        <v>5908.243365</v>
      </c>
      <c r="Y45" s="18">
        <f t="shared" si="7"/>
        <v>641.707021</v>
      </c>
      <c r="Z45" s="18">
        <f t="shared" si="7"/>
        <v>399.267489</v>
      </c>
      <c r="AA45" s="42"/>
    </row>
    <row r="46" s="1" customFormat="1" ht="20.25" spans="1:27">
      <c r="A46" s="21" t="s">
        <v>47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39"/>
      <c r="R46" s="21"/>
      <c r="S46" s="21"/>
      <c r="T46" s="21"/>
      <c r="U46" s="21"/>
      <c r="V46" s="21"/>
      <c r="W46" s="21"/>
      <c r="X46" s="21"/>
      <c r="Y46" s="21"/>
      <c r="Z46" s="21"/>
      <c r="AA46" s="42"/>
    </row>
    <row r="47" s="1" customFormat="1" ht="14.25" spans="1:27">
      <c r="A47" s="6" t="s">
        <v>4</v>
      </c>
      <c r="B47" s="7" t="s">
        <v>5</v>
      </c>
      <c r="C47" s="8" t="s">
        <v>6</v>
      </c>
      <c r="D47" s="9" t="s">
        <v>55</v>
      </c>
      <c r="E47" s="10" t="s">
        <v>56</v>
      </c>
      <c r="F47" s="10"/>
      <c r="G47" s="10"/>
      <c r="H47" s="10"/>
      <c r="I47" s="10"/>
      <c r="J47" s="10"/>
      <c r="K47" s="10"/>
      <c r="L47" s="10"/>
      <c r="M47" s="10"/>
      <c r="N47" s="10"/>
      <c r="O47" s="7" t="s">
        <v>57</v>
      </c>
      <c r="P47" s="7"/>
      <c r="Q47" s="32" t="s">
        <v>58</v>
      </c>
      <c r="R47" s="9" t="s">
        <v>59</v>
      </c>
      <c r="S47" s="9" t="s">
        <v>60</v>
      </c>
      <c r="T47" s="33" t="s">
        <v>12</v>
      </c>
      <c r="U47" s="34"/>
      <c r="V47" s="9" t="s">
        <v>61</v>
      </c>
      <c r="W47" s="10" t="s">
        <v>62</v>
      </c>
      <c r="X47" s="10" t="s">
        <v>15</v>
      </c>
      <c r="Y47" s="10" t="s">
        <v>19</v>
      </c>
      <c r="Z47" s="10" t="s">
        <v>63</v>
      </c>
      <c r="AA47" s="42"/>
    </row>
    <row r="48" s="1" customFormat="1" ht="14.25" spans="1:27">
      <c r="A48" s="6"/>
      <c r="B48" s="7"/>
      <c r="C48" s="11"/>
      <c r="D48" s="12"/>
      <c r="E48" s="10" t="s">
        <v>64</v>
      </c>
      <c r="F48" s="10"/>
      <c r="G48" s="13" t="s">
        <v>65</v>
      </c>
      <c r="H48" s="14"/>
      <c r="I48" s="7" t="s">
        <v>66</v>
      </c>
      <c r="J48" s="7"/>
      <c r="K48" s="7" t="s">
        <v>67</v>
      </c>
      <c r="L48" s="7"/>
      <c r="M48" s="7" t="s">
        <v>68</v>
      </c>
      <c r="N48" s="7"/>
      <c r="O48" s="7"/>
      <c r="P48" s="7"/>
      <c r="Q48" s="35"/>
      <c r="R48" s="12"/>
      <c r="S48" s="16"/>
      <c r="T48" s="36"/>
      <c r="U48" s="37"/>
      <c r="V48" s="12"/>
      <c r="W48" s="10"/>
      <c r="X48" s="10"/>
      <c r="Y48" s="10"/>
      <c r="Z48" s="10"/>
      <c r="AA48" s="42"/>
    </row>
    <row r="49" s="1" customFormat="1" ht="24" spans="1:27">
      <c r="A49" s="6"/>
      <c r="B49" s="7"/>
      <c r="C49" s="15"/>
      <c r="D49" s="16"/>
      <c r="E49" s="10" t="s">
        <v>69</v>
      </c>
      <c r="F49" s="7" t="s">
        <v>25</v>
      </c>
      <c r="G49" s="10" t="s">
        <v>69</v>
      </c>
      <c r="H49" s="7" t="s">
        <v>25</v>
      </c>
      <c r="I49" s="10" t="s">
        <v>69</v>
      </c>
      <c r="J49" s="7" t="s">
        <v>25</v>
      </c>
      <c r="K49" s="10" t="s">
        <v>69</v>
      </c>
      <c r="L49" s="18" t="s">
        <v>25</v>
      </c>
      <c r="M49" s="10" t="s">
        <v>69</v>
      </c>
      <c r="N49" s="7" t="s">
        <v>25</v>
      </c>
      <c r="O49" s="10" t="s">
        <v>70</v>
      </c>
      <c r="P49" s="7" t="s">
        <v>25</v>
      </c>
      <c r="Q49" s="38"/>
      <c r="R49" s="16"/>
      <c r="S49" s="10" t="s">
        <v>25</v>
      </c>
      <c r="T49" s="10" t="s">
        <v>71</v>
      </c>
      <c r="U49" s="10" t="s">
        <v>25</v>
      </c>
      <c r="V49" s="16"/>
      <c r="W49" s="10"/>
      <c r="X49" s="10"/>
      <c r="Y49" s="10"/>
      <c r="Z49" s="10"/>
      <c r="AA49" s="42"/>
    </row>
    <row r="50" s="1" customFormat="1" ht="14.25" spans="1:27">
      <c r="A50" s="7" t="s">
        <v>72</v>
      </c>
      <c r="B50" s="18">
        <f t="shared" ref="B50:B54" si="8">N50+P50+Q50+R50+S50+U50+V50</f>
        <v>2778.723326</v>
      </c>
      <c r="C50" s="17">
        <f>B50/B54*100</f>
        <v>56.7438247429731</v>
      </c>
      <c r="D50" s="24">
        <v>28.2705193870728</v>
      </c>
      <c r="E50" s="25">
        <v>4672</v>
      </c>
      <c r="F50" s="26">
        <v>1426</v>
      </c>
      <c r="G50" s="27">
        <v>286</v>
      </c>
      <c r="H50" s="26">
        <v>71.612491</v>
      </c>
      <c r="I50" s="27">
        <v>2518</v>
      </c>
      <c r="J50" s="26">
        <v>28.753359</v>
      </c>
      <c r="K50" s="27">
        <v>42</v>
      </c>
      <c r="L50" s="26">
        <v>6.632804</v>
      </c>
      <c r="M50" s="25">
        <v>7518</v>
      </c>
      <c r="N50" s="26">
        <v>1532.998654</v>
      </c>
      <c r="O50" s="27">
        <v>8</v>
      </c>
      <c r="P50" s="26">
        <v>11.38328</v>
      </c>
      <c r="Q50" s="24">
        <v>0.1089</v>
      </c>
      <c r="R50" s="26">
        <v>115.483097</v>
      </c>
      <c r="S50" s="26">
        <v>274.03</v>
      </c>
      <c r="T50" s="25">
        <v>215326</v>
      </c>
      <c r="U50" s="25">
        <v>744.16</v>
      </c>
      <c r="V50" s="26">
        <v>100.559395</v>
      </c>
      <c r="W50" s="27">
        <v>1050</v>
      </c>
      <c r="X50" s="40">
        <v>668.546475</v>
      </c>
      <c r="Y50" s="40">
        <v>199.251426</v>
      </c>
      <c r="Z50" s="40">
        <v>156.39105</v>
      </c>
      <c r="AA50" s="42"/>
    </row>
    <row r="51" s="1" customFormat="1" ht="14.25" spans="1:27">
      <c r="A51" s="7" t="s">
        <v>73</v>
      </c>
      <c r="B51" s="18">
        <f t="shared" si="8"/>
        <v>510.38</v>
      </c>
      <c r="C51" s="17">
        <f>B51/B54*100</f>
        <v>10.4223810270482</v>
      </c>
      <c r="D51" s="17">
        <v>-5.48518518518519</v>
      </c>
      <c r="E51" s="7">
        <v>4365</v>
      </c>
      <c r="F51" s="7">
        <v>436.36</v>
      </c>
      <c r="G51" s="7">
        <v>192</v>
      </c>
      <c r="H51" s="7">
        <v>33.67</v>
      </c>
      <c r="I51" s="7">
        <v>681</v>
      </c>
      <c r="J51" s="7">
        <v>7.71</v>
      </c>
      <c r="K51" s="7">
        <v>0</v>
      </c>
      <c r="L51" s="7">
        <v>0</v>
      </c>
      <c r="M51" s="7">
        <v>5238</v>
      </c>
      <c r="N51" s="7">
        <v>477.74</v>
      </c>
      <c r="O51" s="7">
        <v>0</v>
      </c>
      <c r="P51" s="7">
        <v>0</v>
      </c>
      <c r="Q51" s="18">
        <v>0</v>
      </c>
      <c r="R51" s="7">
        <v>9.03</v>
      </c>
      <c r="S51" s="7">
        <v>0</v>
      </c>
      <c r="T51" s="7">
        <v>0</v>
      </c>
      <c r="U51" s="7">
        <v>0</v>
      </c>
      <c r="V51" s="7">
        <v>23.61</v>
      </c>
      <c r="W51" s="7">
        <v>300</v>
      </c>
      <c r="X51" s="7">
        <v>184.01</v>
      </c>
      <c r="Y51" s="7">
        <v>67.1</v>
      </c>
      <c r="Z51" s="7">
        <v>49.36</v>
      </c>
      <c r="AA51" s="42"/>
    </row>
    <row r="52" s="1" customFormat="1" ht="14.25" spans="1:27">
      <c r="A52" s="7" t="s">
        <v>74</v>
      </c>
      <c r="B52" s="18">
        <f t="shared" si="8"/>
        <v>1157.23</v>
      </c>
      <c r="C52" s="17">
        <f>B52/B54*100</f>
        <v>23.6315921390551</v>
      </c>
      <c r="D52" s="17">
        <v>-45.283063456503</v>
      </c>
      <c r="E52" s="7">
        <v>766</v>
      </c>
      <c r="F52" s="7">
        <v>272.43</v>
      </c>
      <c r="G52" s="7">
        <v>70</v>
      </c>
      <c r="H52" s="7">
        <v>22.59</v>
      </c>
      <c r="I52" s="7">
        <v>1353</v>
      </c>
      <c r="J52" s="7">
        <v>15.25</v>
      </c>
      <c r="K52" s="7">
        <v>0</v>
      </c>
      <c r="L52" s="7">
        <v>0</v>
      </c>
      <c r="M52" s="7">
        <v>2189</v>
      </c>
      <c r="N52" s="7">
        <v>310.27</v>
      </c>
      <c r="O52" s="7">
        <v>3</v>
      </c>
      <c r="P52" s="7">
        <v>5.2</v>
      </c>
      <c r="Q52" s="18">
        <v>0</v>
      </c>
      <c r="R52" s="7">
        <v>93.42</v>
      </c>
      <c r="S52" s="7">
        <v>661.31</v>
      </c>
      <c r="T52" s="7">
        <v>0</v>
      </c>
      <c r="U52" s="7">
        <v>0</v>
      </c>
      <c r="V52" s="7">
        <v>87.03</v>
      </c>
      <c r="W52" s="7">
        <v>1368</v>
      </c>
      <c r="X52" s="7">
        <v>923.17</v>
      </c>
      <c r="Y52" s="7">
        <v>0</v>
      </c>
      <c r="Z52" s="7">
        <v>0</v>
      </c>
      <c r="AA52" s="42"/>
    </row>
    <row r="53" s="1" customFormat="1" spans="1:26">
      <c r="A53" s="7" t="s">
        <v>76</v>
      </c>
      <c r="B53" s="18">
        <f t="shared" si="8"/>
        <v>450.628305660378</v>
      </c>
      <c r="C53" s="17">
        <f>B53/B54*100</f>
        <v>9.2022020909236</v>
      </c>
      <c r="D53" s="18">
        <v>950.614107657715</v>
      </c>
      <c r="E53" s="7">
        <v>1106</v>
      </c>
      <c r="F53" s="18">
        <v>203.738298113208</v>
      </c>
      <c r="G53" s="7">
        <v>408</v>
      </c>
      <c r="H53" s="7">
        <v>65.38</v>
      </c>
      <c r="I53" s="7">
        <v>0</v>
      </c>
      <c r="J53" s="7">
        <v>0</v>
      </c>
      <c r="K53" s="7">
        <v>0</v>
      </c>
      <c r="L53" s="7">
        <v>0</v>
      </c>
      <c r="M53" s="7">
        <v>1514</v>
      </c>
      <c r="N53" s="18">
        <v>269.118298113208</v>
      </c>
      <c r="O53" s="7">
        <v>0</v>
      </c>
      <c r="P53" s="7">
        <v>0</v>
      </c>
      <c r="Q53" s="18">
        <v>0.210106603773585</v>
      </c>
      <c r="R53" s="18">
        <v>6.24042924528302</v>
      </c>
      <c r="S53" s="18">
        <v>168.09</v>
      </c>
      <c r="T53" s="7">
        <v>0</v>
      </c>
      <c r="U53" s="7">
        <v>0</v>
      </c>
      <c r="V53" s="18">
        <v>6.96947169811321</v>
      </c>
      <c r="W53" s="7">
        <v>56</v>
      </c>
      <c r="X53" s="7">
        <v>53</v>
      </c>
      <c r="Y53" s="7">
        <v>36.89</v>
      </c>
      <c r="Z53" s="7">
        <v>24.27</v>
      </c>
    </row>
    <row r="54" s="1" customFormat="1" spans="1:26">
      <c r="A54" s="7" t="s">
        <v>41</v>
      </c>
      <c r="B54" s="18">
        <f t="shared" si="8"/>
        <v>4896.96163166038</v>
      </c>
      <c r="C54" s="28"/>
      <c r="D54" s="7">
        <v>0.66</v>
      </c>
      <c r="E54" s="19">
        <f t="shared" ref="E54:Z54" si="9">SUM(E50:E53)</f>
        <v>10909</v>
      </c>
      <c r="F54" s="18">
        <f t="shared" si="9"/>
        <v>2338.52829811321</v>
      </c>
      <c r="G54" s="19">
        <f t="shared" si="9"/>
        <v>956</v>
      </c>
      <c r="H54" s="18">
        <f t="shared" si="9"/>
        <v>193.252491</v>
      </c>
      <c r="I54" s="19">
        <f t="shared" si="9"/>
        <v>4552</v>
      </c>
      <c r="J54" s="18">
        <f t="shared" si="9"/>
        <v>51.713359</v>
      </c>
      <c r="K54" s="19">
        <f t="shared" si="9"/>
        <v>42</v>
      </c>
      <c r="L54" s="18">
        <f t="shared" si="9"/>
        <v>6.632804</v>
      </c>
      <c r="M54" s="19">
        <f t="shared" si="9"/>
        <v>16459</v>
      </c>
      <c r="N54" s="18">
        <f t="shared" si="9"/>
        <v>2590.12695211321</v>
      </c>
      <c r="O54" s="19">
        <f t="shared" si="9"/>
        <v>11</v>
      </c>
      <c r="P54" s="18">
        <f t="shared" si="9"/>
        <v>16.58328</v>
      </c>
      <c r="Q54" s="18">
        <f t="shared" si="9"/>
        <v>0.319006603773585</v>
      </c>
      <c r="R54" s="18">
        <f t="shared" si="9"/>
        <v>224.173526245283</v>
      </c>
      <c r="S54" s="18">
        <f t="shared" si="9"/>
        <v>1103.43</v>
      </c>
      <c r="T54" s="19">
        <f t="shared" si="9"/>
        <v>215326</v>
      </c>
      <c r="U54" s="18">
        <f t="shared" si="9"/>
        <v>744.16</v>
      </c>
      <c r="V54" s="18">
        <f t="shared" si="9"/>
        <v>218.168866698113</v>
      </c>
      <c r="W54" s="19">
        <f t="shared" si="9"/>
        <v>2774</v>
      </c>
      <c r="X54" s="18">
        <f t="shared" si="9"/>
        <v>1828.726475</v>
      </c>
      <c r="Y54" s="18">
        <f t="shared" si="9"/>
        <v>303.241426</v>
      </c>
      <c r="Z54" s="18">
        <f t="shared" si="9"/>
        <v>230.02105</v>
      </c>
    </row>
    <row r="55" s="1" customFormat="1" ht="20.25" spans="1:26">
      <c r="A55" s="21" t="s">
        <v>48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9"/>
      <c r="R55" s="21"/>
      <c r="S55" s="21"/>
      <c r="T55" s="21"/>
      <c r="U55" s="21"/>
      <c r="V55" s="21"/>
      <c r="W55" s="21"/>
      <c r="X55" s="21"/>
      <c r="Y55" s="21"/>
      <c r="Z55" s="21"/>
    </row>
    <row r="56" s="1" customFormat="1" spans="1:26">
      <c r="A56" s="6" t="s">
        <v>4</v>
      </c>
      <c r="B56" s="7" t="s">
        <v>5</v>
      </c>
      <c r="C56" s="8" t="s">
        <v>6</v>
      </c>
      <c r="D56" s="9" t="s">
        <v>55</v>
      </c>
      <c r="E56" s="10" t="s">
        <v>56</v>
      </c>
      <c r="F56" s="10"/>
      <c r="G56" s="10"/>
      <c r="H56" s="10"/>
      <c r="I56" s="10"/>
      <c r="J56" s="10"/>
      <c r="K56" s="10"/>
      <c r="L56" s="10"/>
      <c r="M56" s="10"/>
      <c r="N56" s="10"/>
      <c r="O56" s="7" t="s">
        <v>57</v>
      </c>
      <c r="P56" s="7"/>
      <c r="Q56" s="32" t="s">
        <v>58</v>
      </c>
      <c r="R56" s="9" t="s">
        <v>59</v>
      </c>
      <c r="S56" s="9" t="s">
        <v>60</v>
      </c>
      <c r="T56" s="33" t="s">
        <v>12</v>
      </c>
      <c r="U56" s="34"/>
      <c r="V56" s="9" t="s">
        <v>61</v>
      </c>
      <c r="W56" s="10" t="s">
        <v>62</v>
      </c>
      <c r="X56" s="10" t="s">
        <v>15</v>
      </c>
      <c r="Y56" s="10" t="s">
        <v>19</v>
      </c>
      <c r="Z56" s="10" t="s">
        <v>63</v>
      </c>
    </row>
    <row r="57" s="1" customFormat="1" spans="1:26">
      <c r="A57" s="6"/>
      <c r="B57" s="7"/>
      <c r="C57" s="11"/>
      <c r="D57" s="12"/>
      <c r="E57" s="10" t="s">
        <v>64</v>
      </c>
      <c r="F57" s="10"/>
      <c r="G57" s="13" t="s">
        <v>65</v>
      </c>
      <c r="H57" s="14"/>
      <c r="I57" s="7" t="s">
        <v>66</v>
      </c>
      <c r="J57" s="7"/>
      <c r="K57" s="7" t="s">
        <v>67</v>
      </c>
      <c r="L57" s="7"/>
      <c r="M57" s="7" t="s">
        <v>68</v>
      </c>
      <c r="N57" s="7"/>
      <c r="O57" s="7"/>
      <c r="P57" s="7"/>
      <c r="Q57" s="35"/>
      <c r="R57" s="12"/>
      <c r="S57" s="16"/>
      <c r="T57" s="36"/>
      <c r="U57" s="37"/>
      <c r="V57" s="12"/>
      <c r="W57" s="10"/>
      <c r="X57" s="10"/>
      <c r="Y57" s="10"/>
      <c r="Z57" s="10"/>
    </row>
    <row r="58" s="1" customFormat="1" ht="24" spans="1:26">
      <c r="A58" s="6"/>
      <c r="B58" s="7"/>
      <c r="C58" s="15"/>
      <c r="D58" s="16"/>
      <c r="E58" s="10" t="s">
        <v>69</v>
      </c>
      <c r="F58" s="7" t="s">
        <v>25</v>
      </c>
      <c r="G58" s="10" t="s">
        <v>69</v>
      </c>
      <c r="H58" s="7" t="s">
        <v>25</v>
      </c>
      <c r="I58" s="10" t="s">
        <v>69</v>
      </c>
      <c r="J58" s="7" t="s">
        <v>25</v>
      </c>
      <c r="K58" s="10" t="s">
        <v>69</v>
      </c>
      <c r="L58" s="18" t="s">
        <v>25</v>
      </c>
      <c r="M58" s="10" t="s">
        <v>69</v>
      </c>
      <c r="N58" s="7" t="s">
        <v>25</v>
      </c>
      <c r="O58" s="10" t="s">
        <v>70</v>
      </c>
      <c r="P58" s="7" t="s">
        <v>25</v>
      </c>
      <c r="Q58" s="38"/>
      <c r="R58" s="16"/>
      <c r="S58" s="10" t="s">
        <v>25</v>
      </c>
      <c r="T58" s="10" t="s">
        <v>71</v>
      </c>
      <c r="U58" s="10" t="s">
        <v>25</v>
      </c>
      <c r="V58" s="16"/>
      <c r="W58" s="10"/>
      <c r="X58" s="10"/>
      <c r="Y58" s="10"/>
      <c r="Z58" s="10"/>
    </row>
    <row r="59" s="1" customFormat="1" spans="1:26">
      <c r="A59" s="7" t="s">
        <v>72</v>
      </c>
      <c r="B59" s="18">
        <f t="shared" ref="B59:B62" si="10">N59+P59+Q59+R59+S59+U59+V59</f>
        <v>2961.227258</v>
      </c>
      <c r="C59" s="17">
        <f>B59/B62*100</f>
        <v>68.7819760106703</v>
      </c>
      <c r="D59" s="24">
        <v>23.1235802718297</v>
      </c>
      <c r="E59" s="25">
        <v>6093</v>
      </c>
      <c r="F59" s="26">
        <v>1904</v>
      </c>
      <c r="G59" s="27">
        <v>161</v>
      </c>
      <c r="H59" s="26">
        <v>40.349791</v>
      </c>
      <c r="I59" s="27">
        <v>7021</v>
      </c>
      <c r="J59" s="26">
        <v>79.942492</v>
      </c>
      <c r="K59" s="27">
        <v>37</v>
      </c>
      <c r="L59" s="26">
        <v>5.591439</v>
      </c>
      <c r="M59" s="25">
        <v>13312</v>
      </c>
      <c r="N59" s="26">
        <v>2029.883722</v>
      </c>
      <c r="O59" s="27">
        <v>2</v>
      </c>
      <c r="P59" s="26">
        <v>31.475118</v>
      </c>
      <c r="Q59" s="24">
        <v>0.096299</v>
      </c>
      <c r="R59" s="26">
        <v>46.561651</v>
      </c>
      <c r="S59" s="26">
        <v>606.29</v>
      </c>
      <c r="T59" s="25">
        <v>0</v>
      </c>
      <c r="U59" s="25">
        <v>0</v>
      </c>
      <c r="V59" s="26">
        <v>246.920468</v>
      </c>
      <c r="W59" s="27">
        <v>2912</v>
      </c>
      <c r="X59" s="40">
        <v>1078.726819</v>
      </c>
      <c r="Y59" s="40">
        <v>224.643289</v>
      </c>
      <c r="Z59" s="40">
        <v>171.327941</v>
      </c>
    </row>
    <row r="60" s="1" customFormat="1" spans="1:26">
      <c r="A60" s="7" t="s">
        <v>73</v>
      </c>
      <c r="B60" s="18">
        <f t="shared" si="10"/>
        <v>1247.73</v>
      </c>
      <c r="C60" s="17">
        <f>B60/B62*100</f>
        <v>28.9816780174302</v>
      </c>
      <c r="D60" s="18">
        <v>1.41507900383641</v>
      </c>
      <c r="E60" s="7">
        <v>6047</v>
      </c>
      <c r="F60" s="7">
        <v>1132.32</v>
      </c>
      <c r="G60" s="29">
        <v>235</v>
      </c>
      <c r="H60" s="7">
        <v>41.27</v>
      </c>
      <c r="I60" s="29">
        <v>481</v>
      </c>
      <c r="J60" s="7">
        <v>5.42</v>
      </c>
      <c r="K60" s="29">
        <v>0</v>
      </c>
      <c r="L60" s="7">
        <v>0</v>
      </c>
      <c r="M60" s="29">
        <v>6763</v>
      </c>
      <c r="N60" s="7">
        <v>1179.01</v>
      </c>
      <c r="O60" s="29">
        <v>22</v>
      </c>
      <c r="P60" s="7">
        <v>25.71</v>
      </c>
      <c r="Q60" s="18">
        <v>0</v>
      </c>
      <c r="R60" s="7">
        <v>18.33</v>
      </c>
      <c r="S60" s="7">
        <v>0</v>
      </c>
      <c r="T60" s="29">
        <v>0</v>
      </c>
      <c r="U60" s="7">
        <v>0</v>
      </c>
      <c r="V60" s="7">
        <v>24.68</v>
      </c>
      <c r="W60" s="7">
        <v>981</v>
      </c>
      <c r="X60" s="7">
        <v>480.18</v>
      </c>
      <c r="Y60" s="7">
        <v>127.85</v>
      </c>
      <c r="Z60" s="7">
        <v>85.09</v>
      </c>
    </row>
    <row r="61" s="1" customFormat="1" spans="1:26">
      <c r="A61" s="7" t="s">
        <v>78</v>
      </c>
      <c r="B61" s="18">
        <f t="shared" si="10"/>
        <v>96.28</v>
      </c>
      <c r="C61" s="17">
        <f>B61/B62*100</f>
        <v>2.23634597189951</v>
      </c>
      <c r="D61" s="18">
        <v>-83.83</v>
      </c>
      <c r="E61" s="7">
        <v>10</v>
      </c>
      <c r="F61" s="7">
        <v>5.28</v>
      </c>
      <c r="G61" s="29">
        <v>0</v>
      </c>
      <c r="H61" s="7">
        <v>0</v>
      </c>
      <c r="I61" s="29">
        <v>0</v>
      </c>
      <c r="J61" s="7">
        <v>0</v>
      </c>
      <c r="K61" s="29">
        <v>0</v>
      </c>
      <c r="L61" s="7">
        <v>0</v>
      </c>
      <c r="M61" s="29">
        <v>10</v>
      </c>
      <c r="N61" s="7">
        <v>5.28</v>
      </c>
      <c r="O61" s="29">
        <v>0</v>
      </c>
      <c r="P61" s="7">
        <v>0</v>
      </c>
      <c r="Q61" s="18">
        <v>0</v>
      </c>
      <c r="R61" s="7">
        <v>0</v>
      </c>
      <c r="S61" s="7">
        <v>91</v>
      </c>
      <c r="T61" s="29">
        <v>0</v>
      </c>
      <c r="U61" s="7">
        <v>0</v>
      </c>
      <c r="V61" s="7">
        <v>0</v>
      </c>
      <c r="W61" s="7">
        <v>9602</v>
      </c>
      <c r="X61" s="7">
        <v>443.96</v>
      </c>
      <c r="Y61" s="7">
        <v>0</v>
      </c>
      <c r="Z61" s="7">
        <v>0</v>
      </c>
    </row>
    <row r="62" s="1" customFormat="1" spans="1:26">
      <c r="A62" s="7" t="s">
        <v>41</v>
      </c>
      <c r="B62" s="18">
        <f t="shared" si="10"/>
        <v>4305.237258</v>
      </c>
      <c r="C62" s="28"/>
      <c r="D62" s="18">
        <v>-0.22</v>
      </c>
      <c r="E62" s="19">
        <f t="shared" ref="E62:Z62" si="11">SUM(E59:E61)</f>
        <v>12150</v>
      </c>
      <c r="F62" s="18">
        <f t="shared" si="11"/>
        <v>3041.6</v>
      </c>
      <c r="G62" s="19">
        <f t="shared" si="11"/>
        <v>396</v>
      </c>
      <c r="H62" s="18">
        <f t="shared" si="11"/>
        <v>81.619791</v>
      </c>
      <c r="I62" s="19">
        <f t="shared" si="11"/>
        <v>7502</v>
      </c>
      <c r="J62" s="18">
        <f t="shared" si="11"/>
        <v>85.362492</v>
      </c>
      <c r="K62" s="19">
        <f t="shared" si="11"/>
        <v>37</v>
      </c>
      <c r="L62" s="18">
        <f t="shared" si="11"/>
        <v>5.591439</v>
      </c>
      <c r="M62" s="19">
        <f t="shared" si="11"/>
        <v>20085</v>
      </c>
      <c r="N62" s="18">
        <f t="shared" si="11"/>
        <v>3214.173722</v>
      </c>
      <c r="O62" s="19">
        <f t="shared" si="11"/>
        <v>24</v>
      </c>
      <c r="P62" s="18">
        <f t="shared" si="11"/>
        <v>57.185118</v>
      </c>
      <c r="Q62" s="18">
        <f t="shared" si="11"/>
        <v>0.096299</v>
      </c>
      <c r="R62" s="18">
        <f t="shared" si="11"/>
        <v>64.891651</v>
      </c>
      <c r="S62" s="19">
        <f t="shared" si="11"/>
        <v>697.29</v>
      </c>
      <c r="T62" s="19">
        <f t="shared" si="11"/>
        <v>0</v>
      </c>
      <c r="U62" s="18">
        <f t="shared" si="11"/>
        <v>0</v>
      </c>
      <c r="V62" s="18">
        <f t="shared" si="11"/>
        <v>271.600468</v>
      </c>
      <c r="W62" s="19">
        <f t="shared" si="11"/>
        <v>13495</v>
      </c>
      <c r="X62" s="18">
        <f t="shared" si="11"/>
        <v>2002.866819</v>
      </c>
      <c r="Y62" s="18">
        <f t="shared" si="11"/>
        <v>352.493289</v>
      </c>
      <c r="Z62" s="18">
        <f t="shared" si="11"/>
        <v>256.417941</v>
      </c>
    </row>
    <row r="63" s="1" customFormat="1" ht="20.25" spans="1:26">
      <c r="A63" s="21" t="s">
        <v>49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39"/>
      <c r="R63" s="21"/>
      <c r="S63" s="21"/>
      <c r="T63" s="21"/>
      <c r="U63" s="21"/>
      <c r="V63" s="21"/>
      <c r="W63" s="21"/>
      <c r="X63" s="21"/>
      <c r="Y63" s="21"/>
      <c r="Z63" s="21"/>
    </row>
    <row r="64" s="1" customFormat="1" spans="1:26">
      <c r="A64" s="6" t="s">
        <v>4</v>
      </c>
      <c r="B64" s="7" t="s">
        <v>5</v>
      </c>
      <c r="C64" s="8" t="s">
        <v>6</v>
      </c>
      <c r="D64" s="9" t="s">
        <v>55</v>
      </c>
      <c r="E64" s="10" t="s">
        <v>56</v>
      </c>
      <c r="F64" s="10"/>
      <c r="G64" s="10"/>
      <c r="H64" s="10"/>
      <c r="I64" s="10"/>
      <c r="J64" s="10"/>
      <c r="K64" s="10"/>
      <c r="L64" s="10"/>
      <c r="M64" s="10"/>
      <c r="N64" s="10"/>
      <c r="O64" s="7" t="s">
        <v>57</v>
      </c>
      <c r="P64" s="7"/>
      <c r="Q64" s="32" t="s">
        <v>58</v>
      </c>
      <c r="R64" s="9" t="s">
        <v>59</v>
      </c>
      <c r="S64" s="9" t="s">
        <v>60</v>
      </c>
      <c r="T64" s="33" t="s">
        <v>12</v>
      </c>
      <c r="U64" s="34"/>
      <c r="V64" s="9" t="s">
        <v>61</v>
      </c>
      <c r="W64" s="10" t="s">
        <v>62</v>
      </c>
      <c r="X64" s="10" t="s">
        <v>15</v>
      </c>
      <c r="Y64" s="10" t="s">
        <v>19</v>
      </c>
      <c r="Z64" s="10" t="s">
        <v>63</v>
      </c>
    </row>
    <row r="65" s="1" customFormat="1" spans="1:26">
      <c r="A65" s="6"/>
      <c r="B65" s="7"/>
      <c r="C65" s="11"/>
      <c r="D65" s="12"/>
      <c r="E65" s="10" t="s">
        <v>64</v>
      </c>
      <c r="F65" s="10"/>
      <c r="G65" s="13" t="s">
        <v>65</v>
      </c>
      <c r="H65" s="14"/>
      <c r="I65" s="7" t="s">
        <v>66</v>
      </c>
      <c r="J65" s="7"/>
      <c r="K65" s="7" t="s">
        <v>67</v>
      </c>
      <c r="L65" s="7"/>
      <c r="M65" s="7" t="s">
        <v>68</v>
      </c>
      <c r="N65" s="7"/>
      <c r="O65" s="7"/>
      <c r="P65" s="7"/>
      <c r="Q65" s="35"/>
      <c r="R65" s="12"/>
      <c r="S65" s="16"/>
      <c r="T65" s="36"/>
      <c r="U65" s="37"/>
      <c r="V65" s="12"/>
      <c r="W65" s="10"/>
      <c r="X65" s="10"/>
      <c r="Y65" s="10"/>
      <c r="Z65" s="10"/>
    </row>
    <row r="66" s="1" customFormat="1" ht="24" spans="1:26">
      <c r="A66" s="6"/>
      <c r="B66" s="7"/>
      <c r="C66" s="15"/>
      <c r="D66" s="16"/>
      <c r="E66" s="10" t="s">
        <v>69</v>
      </c>
      <c r="F66" s="7" t="s">
        <v>25</v>
      </c>
      <c r="G66" s="10" t="s">
        <v>69</v>
      </c>
      <c r="H66" s="7" t="s">
        <v>25</v>
      </c>
      <c r="I66" s="10" t="s">
        <v>69</v>
      </c>
      <c r="J66" s="7" t="s">
        <v>25</v>
      </c>
      <c r="K66" s="10" t="s">
        <v>69</v>
      </c>
      <c r="L66" s="18" t="s">
        <v>25</v>
      </c>
      <c r="M66" s="10" t="s">
        <v>69</v>
      </c>
      <c r="N66" s="7" t="s">
        <v>25</v>
      </c>
      <c r="O66" s="10" t="s">
        <v>70</v>
      </c>
      <c r="P66" s="7" t="s">
        <v>25</v>
      </c>
      <c r="Q66" s="38"/>
      <c r="R66" s="16"/>
      <c r="S66" s="10" t="s">
        <v>25</v>
      </c>
      <c r="T66" s="10" t="s">
        <v>71</v>
      </c>
      <c r="U66" s="10" t="s">
        <v>25</v>
      </c>
      <c r="V66" s="16"/>
      <c r="W66" s="10"/>
      <c r="X66" s="10"/>
      <c r="Y66" s="10"/>
      <c r="Z66" s="10"/>
    </row>
    <row r="67" s="1" customFormat="1" spans="1:26">
      <c r="A67" s="7" t="s">
        <v>72</v>
      </c>
      <c r="B67" s="18">
        <f t="shared" ref="B67:B70" si="12">N67+P67+Q67+R67+S67+U67+V67</f>
        <v>2008.5533</v>
      </c>
      <c r="C67" s="17">
        <f>B67/B70*100</f>
        <v>57.3311623519773</v>
      </c>
      <c r="D67" s="17">
        <v>18.2225459130597</v>
      </c>
      <c r="E67" s="44">
        <v>3064</v>
      </c>
      <c r="F67" s="45">
        <v>1046</v>
      </c>
      <c r="G67" s="44">
        <v>217</v>
      </c>
      <c r="H67" s="45">
        <v>54.256854</v>
      </c>
      <c r="I67" s="44">
        <v>2872</v>
      </c>
      <c r="J67" s="45">
        <v>33</v>
      </c>
      <c r="K67" s="44">
        <v>41</v>
      </c>
      <c r="L67" s="45">
        <v>6</v>
      </c>
      <c r="M67" s="53">
        <v>6194</v>
      </c>
      <c r="N67" s="54">
        <v>1139.256854</v>
      </c>
      <c r="O67" s="55">
        <v>6</v>
      </c>
      <c r="P67" s="45">
        <v>17.06577</v>
      </c>
      <c r="Q67" s="45">
        <v>0.001108</v>
      </c>
      <c r="R67" s="45">
        <v>54.418233</v>
      </c>
      <c r="S67" s="45">
        <v>73.43</v>
      </c>
      <c r="T67" s="55">
        <v>186307</v>
      </c>
      <c r="U67" s="55">
        <v>643.88</v>
      </c>
      <c r="V67" s="45">
        <v>80.501335</v>
      </c>
      <c r="W67" s="57">
        <v>1355</v>
      </c>
      <c r="X67" s="58">
        <v>761.108787</v>
      </c>
      <c r="Y67" s="45">
        <v>123.652767</v>
      </c>
      <c r="Z67" s="45">
        <v>91.119968</v>
      </c>
    </row>
    <row r="68" s="1" customFormat="1" spans="1:26">
      <c r="A68" s="7" t="s">
        <v>73</v>
      </c>
      <c r="B68" s="18">
        <f t="shared" si="12"/>
        <v>651.18</v>
      </c>
      <c r="C68" s="17">
        <f>B68/B70*100</f>
        <v>18.5869632139513</v>
      </c>
      <c r="D68" s="17">
        <v>73.0159151898398</v>
      </c>
      <c r="E68" s="7">
        <v>870</v>
      </c>
      <c r="F68" s="7">
        <v>158.49</v>
      </c>
      <c r="G68" s="7">
        <v>536</v>
      </c>
      <c r="H68" s="7">
        <v>98.91</v>
      </c>
      <c r="I68" s="7">
        <v>122</v>
      </c>
      <c r="J68" s="7">
        <v>1.38</v>
      </c>
      <c r="K68" s="7">
        <v>0</v>
      </c>
      <c r="L68" s="7">
        <v>0</v>
      </c>
      <c r="M68" s="7">
        <v>1528</v>
      </c>
      <c r="N68" s="7">
        <v>258.78</v>
      </c>
      <c r="O68" s="7">
        <v>1</v>
      </c>
      <c r="P68" s="7">
        <v>0.57</v>
      </c>
      <c r="Q68" s="18">
        <v>0</v>
      </c>
      <c r="R68" s="7">
        <v>22.25</v>
      </c>
      <c r="S68" s="7">
        <v>262.07</v>
      </c>
      <c r="T68" s="7">
        <v>0</v>
      </c>
      <c r="U68" s="7">
        <v>0</v>
      </c>
      <c r="V68" s="7">
        <v>107.51</v>
      </c>
      <c r="W68" s="7">
        <v>644</v>
      </c>
      <c r="X68" s="7">
        <v>203.76</v>
      </c>
      <c r="Y68" s="7">
        <v>52.17</v>
      </c>
      <c r="Z68" s="7">
        <v>29.67</v>
      </c>
    </row>
    <row r="69" s="1" customFormat="1" spans="1:26">
      <c r="A69" s="7" t="s">
        <v>74</v>
      </c>
      <c r="B69" s="18">
        <f t="shared" si="12"/>
        <v>843.69</v>
      </c>
      <c r="C69" s="17">
        <f>B69/B70*100</f>
        <v>24.0818744340714</v>
      </c>
      <c r="D69" s="18">
        <v>-20.4889450172469</v>
      </c>
      <c r="E69" s="7">
        <v>60</v>
      </c>
      <c r="F69" s="7">
        <v>24.25</v>
      </c>
      <c r="G69" s="7">
        <v>56</v>
      </c>
      <c r="H69" s="7">
        <v>17.74</v>
      </c>
      <c r="I69" s="7">
        <v>1021</v>
      </c>
      <c r="J69" s="7">
        <v>11.58</v>
      </c>
      <c r="K69" s="7">
        <v>1</v>
      </c>
      <c r="L69" s="7">
        <v>0.1</v>
      </c>
      <c r="M69" s="7">
        <v>1138</v>
      </c>
      <c r="N69" s="7">
        <v>53.67</v>
      </c>
      <c r="O69" s="7">
        <v>0</v>
      </c>
      <c r="P69" s="7">
        <v>0</v>
      </c>
      <c r="Q69" s="18">
        <v>0</v>
      </c>
      <c r="R69" s="7">
        <v>2.33</v>
      </c>
      <c r="S69" s="7">
        <v>768.64</v>
      </c>
      <c r="T69" s="7">
        <v>0</v>
      </c>
      <c r="U69" s="7">
        <v>0</v>
      </c>
      <c r="V69" s="7">
        <v>19.05</v>
      </c>
      <c r="W69" s="7">
        <v>1620</v>
      </c>
      <c r="X69" s="7">
        <v>770.83</v>
      </c>
      <c r="Y69" s="7">
        <v>0</v>
      </c>
      <c r="Z69" s="7">
        <v>0</v>
      </c>
    </row>
    <row r="70" s="1" customFormat="1" spans="1:26">
      <c r="A70" s="7" t="s">
        <v>41</v>
      </c>
      <c r="B70" s="18">
        <f t="shared" si="12"/>
        <v>3503.4233</v>
      </c>
      <c r="C70" s="28"/>
      <c r="D70" s="7">
        <v>11.7</v>
      </c>
      <c r="E70" s="19">
        <f t="shared" ref="E70:Z70" si="13">SUM(E67:E69)</f>
        <v>3994</v>
      </c>
      <c r="F70" s="18">
        <f t="shared" si="13"/>
        <v>1228.74</v>
      </c>
      <c r="G70" s="19">
        <f t="shared" si="13"/>
        <v>809</v>
      </c>
      <c r="H70" s="18">
        <f t="shared" si="13"/>
        <v>170.906854</v>
      </c>
      <c r="I70" s="19">
        <f t="shared" si="13"/>
        <v>4015</v>
      </c>
      <c r="J70" s="18">
        <f t="shared" si="13"/>
        <v>45.96</v>
      </c>
      <c r="K70" s="19">
        <f t="shared" si="13"/>
        <v>42</v>
      </c>
      <c r="L70" s="18">
        <f t="shared" si="13"/>
        <v>6.1</v>
      </c>
      <c r="M70" s="19">
        <f t="shared" si="13"/>
        <v>8860</v>
      </c>
      <c r="N70" s="18">
        <f t="shared" si="13"/>
        <v>1451.706854</v>
      </c>
      <c r="O70" s="19">
        <f t="shared" si="13"/>
        <v>7</v>
      </c>
      <c r="P70" s="18">
        <f t="shared" si="13"/>
        <v>17.63577</v>
      </c>
      <c r="Q70" s="18">
        <f t="shared" si="13"/>
        <v>0.001108</v>
      </c>
      <c r="R70" s="18">
        <f t="shared" si="13"/>
        <v>78.998233</v>
      </c>
      <c r="S70" s="18">
        <f t="shared" si="13"/>
        <v>1104.14</v>
      </c>
      <c r="T70" s="19">
        <f t="shared" si="13"/>
        <v>186307</v>
      </c>
      <c r="U70" s="18">
        <f t="shared" si="13"/>
        <v>643.88</v>
      </c>
      <c r="V70" s="18">
        <f t="shared" si="13"/>
        <v>207.061335</v>
      </c>
      <c r="W70" s="19">
        <f t="shared" si="13"/>
        <v>3619</v>
      </c>
      <c r="X70" s="18">
        <f t="shared" si="13"/>
        <v>1735.698787</v>
      </c>
      <c r="Y70" s="18">
        <f t="shared" si="13"/>
        <v>175.822767</v>
      </c>
      <c r="Z70" s="18">
        <f t="shared" si="13"/>
        <v>120.789968</v>
      </c>
    </row>
    <row r="71" s="1" customFormat="1" ht="20.25" spans="1:26">
      <c r="A71" s="21" t="s">
        <v>50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39"/>
      <c r="R71" s="21"/>
      <c r="S71" s="21"/>
      <c r="T71" s="21"/>
      <c r="U71" s="21"/>
      <c r="V71" s="21"/>
      <c r="W71" s="21"/>
      <c r="X71" s="21"/>
      <c r="Y71" s="21"/>
      <c r="Z71" s="21"/>
    </row>
    <row r="72" s="1" customFormat="1" spans="1:26">
      <c r="A72" s="6" t="s">
        <v>4</v>
      </c>
      <c r="B72" s="7" t="s">
        <v>5</v>
      </c>
      <c r="C72" s="8" t="s">
        <v>6</v>
      </c>
      <c r="D72" s="9" t="s">
        <v>55</v>
      </c>
      <c r="E72" s="10" t="s">
        <v>56</v>
      </c>
      <c r="F72" s="10"/>
      <c r="G72" s="10"/>
      <c r="H72" s="10"/>
      <c r="I72" s="10"/>
      <c r="J72" s="10"/>
      <c r="K72" s="10"/>
      <c r="L72" s="10"/>
      <c r="M72" s="10"/>
      <c r="N72" s="10"/>
      <c r="O72" s="7" t="s">
        <v>57</v>
      </c>
      <c r="P72" s="7"/>
      <c r="Q72" s="32" t="s">
        <v>58</v>
      </c>
      <c r="R72" s="9" t="s">
        <v>59</v>
      </c>
      <c r="S72" s="9" t="s">
        <v>60</v>
      </c>
      <c r="T72" s="33" t="s">
        <v>12</v>
      </c>
      <c r="U72" s="34"/>
      <c r="V72" s="9" t="s">
        <v>61</v>
      </c>
      <c r="W72" s="10" t="s">
        <v>62</v>
      </c>
      <c r="X72" s="10" t="s">
        <v>15</v>
      </c>
      <c r="Y72" s="10" t="s">
        <v>19</v>
      </c>
      <c r="Z72" s="10" t="s">
        <v>63</v>
      </c>
    </row>
    <row r="73" s="1" customFormat="1" spans="1:26">
      <c r="A73" s="6"/>
      <c r="B73" s="7"/>
      <c r="C73" s="11"/>
      <c r="D73" s="12"/>
      <c r="E73" s="10" t="s">
        <v>64</v>
      </c>
      <c r="F73" s="10"/>
      <c r="G73" s="13" t="s">
        <v>65</v>
      </c>
      <c r="H73" s="14"/>
      <c r="I73" s="7" t="s">
        <v>66</v>
      </c>
      <c r="J73" s="7"/>
      <c r="K73" s="7" t="s">
        <v>67</v>
      </c>
      <c r="L73" s="7"/>
      <c r="M73" s="7" t="s">
        <v>68</v>
      </c>
      <c r="N73" s="7"/>
      <c r="O73" s="7"/>
      <c r="P73" s="7"/>
      <c r="Q73" s="35"/>
      <c r="R73" s="12"/>
      <c r="S73" s="16"/>
      <c r="T73" s="36"/>
      <c r="U73" s="37"/>
      <c r="V73" s="12"/>
      <c r="W73" s="10"/>
      <c r="X73" s="10"/>
      <c r="Y73" s="10"/>
      <c r="Z73" s="10"/>
    </row>
    <row r="74" s="1" customFormat="1" ht="24" spans="1:26">
      <c r="A74" s="6"/>
      <c r="B74" s="7"/>
      <c r="C74" s="15"/>
      <c r="D74" s="16"/>
      <c r="E74" s="10" t="s">
        <v>69</v>
      </c>
      <c r="F74" s="7" t="s">
        <v>25</v>
      </c>
      <c r="G74" s="10" t="s">
        <v>69</v>
      </c>
      <c r="H74" s="7" t="s">
        <v>25</v>
      </c>
      <c r="I74" s="10" t="s">
        <v>69</v>
      </c>
      <c r="J74" s="7" t="s">
        <v>25</v>
      </c>
      <c r="K74" s="10" t="s">
        <v>69</v>
      </c>
      <c r="L74" s="18" t="s">
        <v>25</v>
      </c>
      <c r="M74" s="10" t="s">
        <v>69</v>
      </c>
      <c r="N74" s="7" t="s">
        <v>25</v>
      </c>
      <c r="O74" s="10" t="s">
        <v>70</v>
      </c>
      <c r="P74" s="7" t="s">
        <v>25</v>
      </c>
      <c r="Q74" s="38"/>
      <c r="R74" s="16"/>
      <c r="S74" s="10" t="s">
        <v>25</v>
      </c>
      <c r="T74" s="10" t="s">
        <v>71</v>
      </c>
      <c r="U74" s="10" t="s">
        <v>25</v>
      </c>
      <c r="V74" s="16"/>
      <c r="W74" s="10"/>
      <c r="X74" s="10"/>
      <c r="Y74" s="10"/>
      <c r="Z74" s="10"/>
    </row>
    <row r="75" s="1" customFormat="1" spans="1:26">
      <c r="A75" s="7" t="s">
        <v>72</v>
      </c>
      <c r="B75" s="18">
        <f t="shared" ref="B75:B78" si="14">N75+P75+Q75+R75+S75+U75+V75</f>
        <v>4806.834726</v>
      </c>
      <c r="C75" s="17">
        <f>B75/B78*100</f>
        <v>80.3822013016583</v>
      </c>
      <c r="D75" s="24">
        <v>7.91346909236837</v>
      </c>
      <c r="E75" s="25">
        <v>12137</v>
      </c>
      <c r="F75" s="26">
        <v>4499</v>
      </c>
      <c r="G75" s="27">
        <v>18</v>
      </c>
      <c r="H75" s="26">
        <v>4</v>
      </c>
      <c r="I75" s="27">
        <v>6784</v>
      </c>
      <c r="J75" s="26">
        <v>77.956885</v>
      </c>
      <c r="K75" s="27">
        <v>41</v>
      </c>
      <c r="L75" s="26">
        <v>4.715084</v>
      </c>
      <c r="M75" s="25">
        <v>18980</v>
      </c>
      <c r="N75" s="26">
        <v>4585.671969</v>
      </c>
      <c r="O75" s="27">
        <v>9</v>
      </c>
      <c r="P75" s="26">
        <v>9.600251</v>
      </c>
      <c r="Q75" s="24">
        <v>-0.948235</v>
      </c>
      <c r="R75" s="26">
        <v>50.755952</v>
      </c>
      <c r="S75" s="25">
        <v>0</v>
      </c>
      <c r="T75" s="25">
        <v>0</v>
      </c>
      <c r="U75" s="25">
        <v>0</v>
      </c>
      <c r="V75" s="26">
        <v>161.754789</v>
      </c>
      <c r="W75" s="27">
        <v>9636</v>
      </c>
      <c r="X75" s="40">
        <v>2202.100234</v>
      </c>
      <c r="Y75" s="40">
        <v>483.757641</v>
      </c>
      <c r="Z75" s="40">
        <v>367.501989</v>
      </c>
    </row>
    <row r="76" s="1" customFormat="1" spans="1:26">
      <c r="A76" s="7" t="s">
        <v>73</v>
      </c>
      <c r="B76" s="18">
        <f t="shared" si="14"/>
        <v>800.88</v>
      </c>
      <c r="C76" s="17">
        <f>B76/B78*100</f>
        <v>13.3927004043351</v>
      </c>
      <c r="D76" s="18">
        <v>14.4702990109199</v>
      </c>
      <c r="E76" s="7">
        <v>4399</v>
      </c>
      <c r="F76" s="18">
        <v>729.63</v>
      </c>
      <c r="G76" s="19">
        <v>106</v>
      </c>
      <c r="H76" s="18">
        <v>18.36</v>
      </c>
      <c r="I76" s="7">
        <v>351</v>
      </c>
      <c r="J76" s="7">
        <v>3.96</v>
      </c>
      <c r="K76" s="7">
        <v>0</v>
      </c>
      <c r="L76" s="7">
        <v>0</v>
      </c>
      <c r="M76" s="7">
        <v>4856</v>
      </c>
      <c r="N76" s="7">
        <v>751.95</v>
      </c>
      <c r="O76" s="7">
        <v>0</v>
      </c>
      <c r="P76" s="7">
        <v>0</v>
      </c>
      <c r="Q76" s="18">
        <v>0</v>
      </c>
      <c r="R76" s="7">
        <v>5.85</v>
      </c>
      <c r="S76" s="7">
        <v>0</v>
      </c>
      <c r="T76" s="7">
        <v>0</v>
      </c>
      <c r="U76" s="7">
        <v>0</v>
      </c>
      <c r="V76" s="7">
        <v>43.08</v>
      </c>
      <c r="W76" s="7">
        <v>601</v>
      </c>
      <c r="X76" s="7">
        <v>2936.43</v>
      </c>
      <c r="Y76" s="7">
        <v>28.81</v>
      </c>
      <c r="Z76" s="7">
        <v>0</v>
      </c>
    </row>
    <row r="77" s="1" customFormat="1" spans="1:26">
      <c r="A77" s="7" t="s">
        <v>76</v>
      </c>
      <c r="B77" s="18">
        <f t="shared" si="14"/>
        <v>372.259258490566</v>
      </c>
      <c r="C77" s="17">
        <f>B77/B78*100</f>
        <v>6.22509829400669</v>
      </c>
      <c r="D77" s="18" t="s">
        <v>80</v>
      </c>
      <c r="E77" s="7">
        <v>1707</v>
      </c>
      <c r="F77" s="18">
        <v>366.944599056604</v>
      </c>
      <c r="G77" s="19">
        <v>2</v>
      </c>
      <c r="H77" s="18">
        <v>0.154716981132075</v>
      </c>
      <c r="I77" s="7">
        <v>0</v>
      </c>
      <c r="J77" s="7">
        <v>0</v>
      </c>
      <c r="K77" s="7">
        <v>0</v>
      </c>
      <c r="L77" s="7">
        <v>0</v>
      </c>
      <c r="M77" s="7">
        <v>1709</v>
      </c>
      <c r="N77" s="7">
        <v>367.099316037736</v>
      </c>
      <c r="O77" s="7"/>
      <c r="P77" s="7">
        <v>0</v>
      </c>
      <c r="Q77" s="18">
        <v>1.25943396226415</v>
      </c>
      <c r="R77" s="7">
        <v>0</v>
      </c>
      <c r="S77" s="7">
        <v>0</v>
      </c>
      <c r="T77" s="7">
        <v>0</v>
      </c>
      <c r="U77" s="7">
        <v>0</v>
      </c>
      <c r="V77" s="18">
        <v>3.90050849056604</v>
      </c>
      <c r="W77" s="7">
        <v>18</v>
      </c>
      <c r="X77" s="7">
        <v>23.47</v>
      </c>
      <c r="Y77" s="7">
        <v>41.75</v>
      </c>
      <c r="Z77" s="7">
        <v>22.18</v>
      </c>
    </row>
    <row r="78" s="1" customFormat="1" spans="1:26">
      <c r="A78" s="7" t="s">
        <v>41</v>
      </c>
      <c r="B78" s="18">
        <f t="shared" si="14"/>
        <v>5979.97398449057</v>
      </c>
      <c r="C78" s="28"/>
      <c r="D78" s="7">
        <v>16.03</v>
      </c>
      <c r="E78" s="19">
        <f t="shared" ref="E78:Z78" si="15">SUM(E75:E77)</f>
        <v>18243</v>
      </c>
      <c r="F78" s="18">
        <f t="shared" si="15"/>
        <v>5595.5745990566</v>
      </c>
      <c r="G78" s="19">
        <f t="shared" si="15"/>
        <v>126</v>
      </c>
      <c r="H78" s="18">
        <f t="shared" si="15"/>
        <v>22.5147169811321</v>
      </c>
      <c r="I78" s="19">
        <f t="shared" si="15"/>
        <v>7135</v>
      </c>
      <c r="J78" s="18">
        <f t="shared" si="15"/>
        <v>81.916885</v>
      </c>
      <c r="K78" s="19">
        <f t="shared" si="15"/>
        <v>41</v>
      </c>
      <c r="L78" s="18">
        <f t="shared" si="15"/>
        <v>4.715084</v>
      </c>
      <c r="M78" s="19">
        <f t="shared" si="15"/>
        <v>25545</v>
      </c>
      <c r="N78" s="18">
        <f t="shared" si="15"/>
        <v>5704.72128503774</v>
      </c>
      <c r="O78" s="19">
        <f t="shared" si="15"/>
        <v>9</v>
      </c>
      <c r="P78" s="18">
        <f t="shared" si="15"/>
        <v>9.600251</v>
      </c>
      <c r="Q78" s="18">
        <f t="shared" si="15"/>
        <v>0.31119896226415</v>
      </c>
      <c r="R78" s="18">
        <f t="shared" si="15"/>
        <v>56.605952</v>
      </c>
      <c r="S78" s="18">
        <f t="shared" si="15"/>
        <v>0</v>
      </c>
      <c r="T78" s="19">
        <f t="shared" si="15"/>
        <v>0</v>
      </c>
      <c r="U78" s="18">
        <f t="shared" si="15"/>
        <v>0</v>
      </c>
      <c r="V78" s="18">
        <f t="shared" si="15"/>
        <v>208.735297490566</v>
      </c>
      <c r="W78" s="19">
        <f t="shared" si="15"/>
        <v>10255</v>
      </c>
      <c r="X78" s="18">
        <f t="shared" si="15"/>
        <v>5162.000234</v>
      </c>
      <c r="Y78" s="18">
        <f t="shared" si="15"/>
        <v>554.317641</v>
      </c>
      <c r="Z78" s="18">
        <f t="shared" si="15"/>
        <v>389.681989</v>
      </c>
    </row>
    <row r="79" s="1" customFormat="1" ht="20.25" spans="1:26">
      <c r="A79" s="21" t="s">
        <v>51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39"/>
      <c r="R79" s="21"/>
      <c r="S79" s="21"/>
      <c r="T79" s="21"/>
      <c r="U79" s="21"/>
      <c r="V79" s="21"/>
      <c r="W79" s="21"/>
      <c r="X79" s="21"/>
      <c r="Y79" s="21"/>
      <c r="Z79" s="21"/>
    </row>
    <row r="80" s="1" customFormat="1" spans="1:26">
      <c r="A80" s="6" t="s">
        <v>4</v>
      </c>
      <c r="B80" s="7" t="s">
        <v>5</v>
      </c>
      <c r="C80" s="8" t="s">
        <v>6</v>
      </c>
      <c r="D80" s="9" t="s">
        <v>55</v>
      </c>
      <c r="E80" s="10" t="s">
        <v>56</v>
      </c>
      <c r="F80" s="10"/>
      <c r="G80" s="10"/>
      <c r="H80" s="10"/>
      <c r="I80" s="10"/>
      <c r="J80" s="10"/>
      <c r="K80" s="10"/>
      <c r="L80" s="10"/>
      <c r="M80" s="10"/>
      <c r="N80" s="10"/>
      <c r="O80" s="7" t="s">
        <v>57</v>
      </c>
      <c r="P80" s="7"/>
      <c r="Q80" s="32" t="s">
        <v>58</v>
      </c>
      <c r="R80" s="9" t="s">
        <v>59</v>
      </c>
      <c r="S80" s="9" t="s">
        <v>60</v>
      </c>
      <c r="T80" s="33" t="s">
        <v>12</v>
      </c>
      <c r="U80" s="34"/>
      <c r="V80" s="9" t="s">
        <v>61</v>
      </c>
      <c r="W80" s="10" t="s">
        <v>62</v>
      </c>
      <c r="X80" s="10" t="s">
        <v>15</v>
      </c>
      <c r="Y80" s="10" t="s">
        <v>19</v>
      </c>
      <c r="Z80" s="10" t="s">
        <v>63</v>
      </c>
    </row>
    <row r="81" s="1" customFormat="1" spans="1:26">
      <c r="A81" s="6"/>
      <c r="B81" s="7"/>
      <c r="C81" s="11"/>
      <c r="D81" s="12"/>
      <c r="E81" s="10" t="s">
        <v>64</v>
      </c>
      <c r="F81" s="10"/>
      <c r="G81" s="13" t="s">
        <v>65</v>
      </c>
      <c r="H81" s="14"/>
      <c r="I81" s="7" t="s">
        <v>66</v>
      </c>
      <c r="J81" s="7"/>
      <c r="K81" s="7" t="s">
        <v>67</v>
      </c>
      <c r="L81" s="7"/>
      <c r="M81" s="7" t="s">
        <v>68</v>
      </c>
      <c r="N81" s="7"/>
      <c r="O81" s="7"/>
      <c r="P81" s="7"/>
      <c r="Q81" s="35"/>
      <c r="R81" s="12"/>
      <c r="S81" s="16"/>
      <c r="T81" s="36"/>
      <c r="U81" s="37"/>
      <c r="V81" s="12"/>
      <c r="W81" s="10"/>
      <c r="X81" s="10"/>
      <c r="Y81" s="10"/>
      <c r="Z81" s="10"/>
    </row>
    <row r="82" s="1" customFormat="1" ht="24" spans="1:26">
      <c r="A82" s="6"/>
      <c r="B82" s="7"/>
      <c r="C82" s="15"/>
      <c r="D82" s="16"/>
      <c r="E82" s="10" t="s">
        <v>69</v>
      </c>
      <c r="F82" s="7" t="s">
        <v>25</v>
      </c>
      <c r="G82" s="10" t="s">
        <v>69</v>
      </c>
      <c r="H82" s="7" t="s">
        <v>25</v>
      </c>
      <c r="I82" s="10" t="s">
        <v>69</v>
      </c>
      <c r="J82" s="7" t="s">
        <v>25</v>
      </c>
      <c r="K82" s="10" t="s">
        <v>69</v>
      </c>
      <c r="L82" s="18" t="s">
        <v>25</v>
      </c>
      <c r="M82" s="10" t="s">
        <v>69</v>
      </c>
      <c r="N82" s="7" t="s">
        <v>25</v>
      </c>
      <c r="O82" s="10" t="s">
        <v>70</v>
      </c>
      <c r="P82" s="7" t="s">
        <v>25</v>
      </c>
      <c r="Q82" s="38"/>
      <c r="R82" s="16"/>
      <c r="S82" s="10" t="s">
        <v>25</v>
      </c>
      <c r="T82" s="10" t="s">
        <v>71</v>
      </c>
      <c r="U82" s="10" t="s">
        <v>25</v>
      </c>
      <c r="V82" s="16"/>
      <c r="W82" s="10"/>
      <c r="X82" s="10"/>
      <c r="Y82" s="10"/>
      <c r="Z82" s="10"/>
    </row>
    <row r="83" s="1" customFormat="1" spans="1:26">
      <c r="A83" s="7" t="s">
        <v>72</v>
      </c>
      <c r="B83" s="18">
        <f t="shared" ref="B83:B91" si="16">N83+P83+Q83+R83+S83+U83+V83</f>
        <v>14581.557692</v>
      </c>
      <c r="C83" s="17">
        <f>B83/B91*100</f>
        <v>35.9800978682978</v>
      </c>
      <c r="D83" s="24">
        <v>14.9439596518175</v>
      </c>
      <c r="E83" s="25">
        <v>24992</v>
      </c>
      <c r="F83" s="26">
        <v>9561</v>
      </c>
      <c r="G83" s="27">
        <v>10721</v>
      </c>
      <c r="H83" s="26">
        <v>2670.13248</v>
      </c>
      <c r="I83" s="27">
        <v>2650</v>
      </c>
      <c r="J83" s="26">
        <v>37.597229</v>
      </c>
      <c r="K83" s="27">
        <v>76</v>
      </c>
      <c r="L83" s="26">
        <v>9</v>
      </c>
      <c r="M83" s="25">
        <v>38439</v>
      </c>
      <c r="N83" s="26">
        <v>12277.729709</v>
      </c>
      <c r="O83" s="27">
        <v>63</v>
      </c>
      <c r="P83" s="26">
        <v>190.601799</v>
      </c>
      <c r="Q83" s="24">
        <v>9.58120599999999</v>
      </c>
      <c r="R83" s="26">
        <v>589.636721</v>
      </c>
      <c r="S83" s="25">
        <v>0</v>
      </c>
      <c r="T83" s="25">
        <v>288709</v>
      </c>
      <c r="U83" s="25">
        <v>997.78</v>
      </c>
      <c r="V83" s="26">
        <v>516.228257</v>
      </c>
      <c r="W83" s="27">
        <v>4022</v>
      </c>
      <c r="X83" s="40">
        <v>8995.273181</v>
      </c>
      <c r="Y83" s="40">
        <v>3180.789899</v>
      </c>
      <c r="Z83" s="40">
        <v>943.811184</v>
      </c>
    </row>
    <row r="84" s="1" customFormat="1" spans="1:26">
      <c r="A84" s="7" t="s">
        <v>73</v>
      </c>
      <c r="B84" s="18">
        <f t="shared" si="16"/>
        <v>7041.9</v>
      </c>
      <c r="C84" s="17">
        <f>B84/B91*100</f>
        <v>17.3759386020722</v>
      </c>
      <c r="D84" s="18">
        <v>4.15193797532384</v>
      </c>
      <c r="E84" s="7">
        <v>38319</v>
      </c>
      <c r="F84" s="7">
        <v>5323.06</v>
      </c>
      <c r="G84" s="46">
        <v>5533</v>
      </c>
      <c r="H84" s="7">
        <v>971.03</v>
      </c>
      <c r="I84" s="46">
        <v>1153</v>
      </c>
      <c r="J84" s="7">
        <v>13.03</v>
      </c>
      <c r="K84" s="46">
        <v>0</v>
      </c>
      <c r="L84" s="7">
        <v>0</v>
      </c>
      <c r="M84" s="46">
        <v>45005</v>
      </c>
      <c r="N84" s="18">
        <v>6307.12</v>
      </c>
      <c r="O84" s="46">
        <v>238</v>
      </c>
      <c r="P84" s="7">
        <v>125.21</v>
      </c>
      <c r="Q84" s="18">
        <v>9.38</v>
      </c>
      <c r="R84" s="7">
        <v>256.09</v>
      </c>
      <c r="S84" s="7">
        <v>0</v>
      </c>
      <c r="T84" s="46">
        <v>0</v>
      </c>
      <c r="U84" s="7">
        <v>0</v>
      </c>
      <c r="V84" s="7">
        <v>344.1</v>
      </c>
      <c r="W84" s="46">
        <v>11106</v>
      </c>
      <c r="X84" s="7">
        <v>7354.61</v>
      </c>
      <c r="Y84" s="7">
        <v>1148.61</v>
      </c>
      <c r="Z84" s="7">
        <v>654.58</v>
      </c>
    </row>
    <row r="85" s="1" customFormat="1" spans="1:26">
      <c r="A85" s="7" t="s">
        <v>74</v>
      </c>
      <c r="B85" s="18">
        <f t="shared" si="16"/>
        <v>3751.8818</v>
      </c>
      <c r="C85" s="17">
        <f>B85/B91*100</f>
        <v>9.25779516878006</v>
      </c>
      <c r="D85" s="18">
        <v>10.618220397832</v>
      </c>
      <c r="E85" s="7">
        <v>4341</v>
      </c>
      <c r="F85" s="7">
        <v>2352.4</v>
      </c>
      <c r="G85" s="46">
        <v>304</v>
      </c>
      <c r="H85" s="7">
        <v>99.88</v>
      </c>
      <c r="I85" s="46">
        <v>9108</v>
      </c>
      <c r="J85" s="7">
        <v>103.1</v>
      </c>
      <c r="K85" s="46">
        <v>9</v>
      </c>
      <c r="L85" s="7">
        <v>0.95</v>
      </c>
      <c r="M85" s="46">
        <v>13762</v>
      </c>
      <c r="N85" s="18">
        <v>2556.33</v>
      </c>
      <c r="O85" s="46">
        <v>18</v>
      </c>
      <c r="P85" s="7">
        <v>25.42</v>
      </c>
      <c r="Q85" s="18">
        <v>0.0018</v>
      </c>
      <c r="R85" s="7">
        <v>186.72</v>
      </c>
      <c r="S85" s="7">
        <v>719.95</v>
      </c>
      <c r="T85" s="46">
        <v>0</v>
      </c>
      <c r="U85" s="7">
        <v>0</v>
      </c>
      <c r="V85" s="7">
        <v>263.46</v>
      </c>
      <c r="W85" s="46">
        <v>3900</v>
      </c>
      <c r="X85" s="7">
        <v>1802.27</v>
      </c>
      <c r="Y85" s="7">
        <v>0</v>
      </c>
      <c r="Z85" s="7">
        <v>0</v>
      </c>
    </row>
    <row r="86" s="1" customFormat="1" spans="1:26">
      <c r="A86" s="7" t="s">
        <v>75</v>
      </c>
      <c r="B86" s="18">
        <f t="shared" si="16"/>
        <v>1834.2</v>
      </c>
      <c r="C86" s="17">
        <f>B86/B91*100</f>
        <v>4.52590161517785</v>
      </c>
      <c r="D86" s="18">
        <v>-34.4947287220365</v>
      </c>
      <c r="E86" s="7">
        <v>3408</v>
      </c>
      <c r="F86" s="7">
        <v>526.06</v>
      </c>
      <c r="G86" s="46">
        <v>8514</v>
      </c>
      <c r="H86" s="7">
        <v>1163.65</v>
      </c>
      <c r="I86" s="46">
        <v>4</v>
      </c>
      <c r="J86" s="7">
        <v>0.05</v>
      </c>
      <c r="K86" s="46">
        <v>0</v>
      </c>
      <c r="L86" s="7">
        <v>0</v>
      </c>
      <c r="M86" s="46">
        <v>11926</v>
      </c>
      <c r="N86" s="18">
        <v>1689.76</v>
      </c>
      <c r="O86" s="46">
        <v>0</v>
      </c>
      <c r="P86" s="7">
        <v>0</v>
      </c>
      <c r="Q86" s="18">
        <v>3.39</v>
      </c>
      <c r="R86" s="7">
        <v>4.43</v>
      </c>
      <c r="S86" s="7">
        <v>0</v>
      </c>
      <c r="T86" s="46">
        <v>0</v>
      </c>
      <c r="U86" s="7">
        <v>0</v>
      </c>
      <c r="V86" s="7">
        <v>136.62</v>
      </c>
      <c r="W86" s="46">
        <v>2063</v>
      </c>
      <c r="X86" s="7">
        <v>1250.36</v>
      </c>
      <c r="Y86" s="7">
        <v>458.26</v>
      </c>
      <c r="Z86" s="7">
        <v>256.98</v>
      </c>
    </row>
    <row r="87" s="1" customFormat="1" spans="1:26">
      <c r="A87" s="7" t="s">
        <v>76</v>
      </c>
      <c r="B87" s="18">
        <f t="shared" si="16"/>
        <v>7001.23210660377</v>
      </c>
      <c r="C87" s="17">
        <f>B87/B91*100</f>
        <v>17.2755902843272</v>
      </c>
      <c r="D87" s="18">
        <v>-0.328795458161122</v>
      </c>
      <c r="E87" s="7">
        <v>18638</v>
      </c>
      <c r="F87" s="18">
        <v>3586.53</v>
      </c>
      <c r="G87" s="46">
        <v>17704</v>
      </c>
      <c r="H87" s="18">
        <v>2790.59283679245</v>
      </c>
      <c r="I87" s="46">
        <v>9</v>
      </c>
      <c r="J87" s="18">
        <v>0.11</v>
      </c>
      <c r="K87" s="46">
        <v>0</v>
      </c>
      <c r="L87" s="7">
        <v>0</v>
      </c>
      <c r="M87" s="46">
        <v>36351</v>
      </c>
      <c r="N87" s="18">
        <v>6377.23283679245</v>
      </c>
      <c r="O87" s="46">
        <v>25</v>
      </c>
      <c r="P87" s="18">
        <v>16.7047141509434</v>
      </c>
      <c r="Q87" s="18">
        <v>26.5096141509434</v>
      </c>
      <c r="R87" s="18">
        <v>455.100526415094</v>
      </c>
      <c r="S87" s="7">
        <v>0</v>
      </c>
      <c r="T87" s="46">
        <v>0</v>
      </c>
      <c r="U87" s="7">
        <v>0</v>
      </c>
      <c r="V87" s="18">
        <v>125.68441509434</v>
      </c>
      <c r="W87" s="46">
        <v>1286</v>
      </c>
      <c r="X87" s="18">
        <v>3611.21</v>
      </c>
      <c r="Y87" s="18">
        <v>975.68</v>
      </c>
      <c r="Z87" s="18">
        <v>562.42</v>
      </c>
    </row>
    <row r="88" s="1" customFormat="1" spans="1:26">
      <c r="A88" s="7" t="s">
        <v>77</v>
      </c>
      <c r="B88" s="18">
        <f t="shared" si="16"/>
        <v>2393.53</v>
      </c>
      <c r="C88" s="17">
        <f>B88/B91*100</f>
        <v>5.90605238958491</v>
      </c>
      <c r="D88" s="18">
        <v>-4.34183129043989</v>
      </c>
      <c r="E88" s="7">
        <v>4860</v>
      </c>
      <c r="F88" s="18">
        <v>1963.52</v>
      </c>
      <c r="G88" s="46">
        <v>568</v>
      </c>
      <c r="H88" s="18">
        <v>213.27</v>
      </c>
      <c r="I88" s="46">
        <v>95</v>
      </c>
      <c r="J88" s="7">
        <v>1.02</v>
      </c>
      <c r="K88" s="46">
        <v>0</v>
      </c>
      <c r="L88" s="7">
        <v>0</v>
      </c>
      <c r="M88" s="46">
        <v>5523</v>
      </c>
      <c r="N88" s="18">
        <v>2177.81</v>
      </c>
      <c r="O88" s="46">
        <v>8</v>
      </c>
      <c r="P88" s="7">
        <v>9.71</v>
      </c>
      <c r="Q88" s="18">
        <v>0</v>
      </c>
      <c r="R88" s="7">
        <v>16.19</v>
      </c>
      <c r="S88" s="7">
        <v>144.9</v>
      </c>
      <c r="T88" s="46">
        <v>0</v>
      </c>
      <c r="U88" s="7">
        <v>0</v>
      </c>
      <c r="V88" s="7">
        <v>44.92</v>
      </c>
      <c r="W88" s="46">
        <v>2422</v>
      </c>
      <c r="X88" s="7">
        <v>1050.27</v>
      </c>
      <c r="Y88" s="7">
        <v>284.87</v>
      </c>
      <c r="Z88" s="7">
        <v>157.68</v>
      </c>
    </row>
    <row r="89" s="1" customFormat="1" spans="1:26">
      <c r="A89" s="7" t="s">
        <v>78</v>
      </c>
      <c r="B89" s="18">
        <f t="shared" si="16"/>
        <v>28.73</v>
      </c>
      <c r="C89" s="17">
        <f>B89/B91*100</f>
        <v>0.0708914804296476</v>
      </c>
      <c r="D89" s="18">
        <v>-58.03</v>
      </c>
      <c r="E89" s="7">
        <v>51</v>
      </c>
      <c r="F89" s="18">
        <v>28.73</v>
      </c>
      <c r="G89" s="46">
        <v>0</v>
      </c>
      <c r="H89" s="18">
        <v>0</v>
      </c>
      <c r="I89" s="46">
        <v>0</v>
      </c>
      <c r="J89" s="7">
        <v>0</v>
      </c>
      <c r="K89" s="46">
        <v>0</v>
      </c>
      <c r="L89" s="7">
        <v>0</v>
      </c>
      <c r="M89" s="46">
        <v>51</v>
      </c>
      <c r="N89" s="18">
        <v>28.73</v>
      </c>
      <c r="O89" s="46">
        <v>0</v>
      </c>
      <c r="P89" s="7">
        <v>0</v>
      </c>
      <c r="Q89" s="18">
        <v>0</v>
      </c>
      <c r="R89" s="7">
        <v>0</v>
      </c>
      <c r="S89" s="7">
        <v>0</v>
      </c>
      <c r="T89" s="46">
        <v>0</v>
      </c>
      <c r="U89" s="7">
        <v>0</v>
      </c>
      <c r="V89" s="7">
        <v>0</v>
      </c>
      <c r="W89" s="46">
        <v>9</v>
      </c>
      <c r="X89" s="7">
        <v>7.85</v>
      </c>
      <c r="Y89" s="7">
        <v>4.29</v>
      </c>
      <c r="Z89" s="7">
        <v>2.9</v>
      </c>
    </row>
    <row r="90" s="1" customFormat="1" spans="1:26">
      <c r="A90" s="7" t="s">
        <v>79</v>
      </c>
      <c r="B90" s="18">
        <f t="shared" si="16"/>
        <v>3893.7</v>
      </c>
      <c r="C90" s="17">
        <f>B90/B91*100</f>
        <v>9.60773259133028</v>
      </c>
      <c r="D90" s="18">
        <v>13.0272981665757</v>
      </c>
      <c r="E90" s="7">
        <v>8674</v>
      </c>
      <c r="F90" s="18">
        <v>3148.23</v>
      </c>
      <c r="G90" s="46">
        <v>826</v>
      </c>
      <c r="H90" s="18">
        <v>288.49</v>
      </c>
      <c r="I90" s="46">
        <v>0</v>
      </c>
      <c r="J90" s="7">
        <v>0</v>
      </c>
      <c r="K90" s="46">
        <v>0</v>
      </c>
      <c r="L90" s="7">
        <v>0</v>
      </c>
      <c r="M90" s="46">
        <v>9500</v>
      </c>
      <c r="N90" s="18">
        <v>3436.72</v>
      </c>
      <c r="O90" s="46">
        <v>12</v>
      </c>
      <c r="P90" s="7">
        <v>6.99</v>
      </c>
      <c r="Q90" s="18">
        <v>2.96</v>
      </c>
      <c r="R90" s="7">
        <v>130.61</v>
      </c>
      <c r="S90" s="7">
        <v>0</v>
      </c>
      <c r="T90" s="46">
        <v>0</v>
      </c>
      <c r="U90" s="7">
        <v>0</v>
      </c>
      <c r="V90" s="7">
        <v>316.42</v>
      </c>
      <c r="W90" s="46">
        <v>3366</v>
      </c>
      <c r="X90" s="7">
        <v>2304.1</v>
      </c>
      <c r="Y90" s="7">
        <v>529.32</v>
      </c>
      <c r="Z90" s="7">
        <v>320.72</v>
      </c>
    </row>
    <row r="91" s="1" customFormat="1" spans="1:26">
      <c r="A91" s="7" t="s">
        <v>41</v>
      </c>
      <c r="B91" s="18">
        <f t="shared" si="16"/>
        <v>40526.7315986038</v>
      </c>
      <c r="C91" s="28"/>
      <c r="D91" s="18">
        <v>4.76</v>
      </c>
      <c r="E91" s="19">
        <f t="shared" ref="E91:Z91" si="17">SUM(E83:E90)</f>
        <v>103283</v>
      </c>
      <c r="F91" s="18">
        <f t="shared" si="17"/>
        <v>26489.53</v>
      </c>
      <c r="G91" s="19">
        <f t="shared" si="17"/>
        <v>44170</v>
      </c>
      <c r="H91" s="18">
        <f t="shared" si="17"/>
        <v>8197.04531679245</v>
      </c>
      <c r="I91" s="19">
        <f t="shared" si="17"/>
        <v>13019</v>
      </c>
      <c r="J91" s="18">
        <f t="shared" si="17"/>
        <v>154.907229</v>
      </c>
      <c r="K91" s="19">
        <f t="shared" si="17"/>
        <v>85</v>
      </c>
      <c r="L91" s="18">
        <f t="shared" si="17"/>
        <v>9.95</v>
      </c>
      <c r="M91" s="19">
        <f t="shared" si="17"/>
        <v>160557</v>
      </c>
      <c r="N91" s="18">
        <f t="shared" si="17"/>
        <v>34851.4325457924</v>
      </c>
      <c r="O91" s="19">
        <f t="shared" si="17"/>
        <v>364</v>
      </c>
      <c r="P91" s="18">
        <f t="shared" si="17"/>
        <v>374.636513150943</v>
      </c>
      <c r="Q91" s="18">
        <f t="shared" si="17"/>
        <v>51.8226201509434</v>
      </c>
      <c r="R91" s="18">
        <f t="shared" si="17"/>
        <v>1638.77724741509</v>
      </c>
      <c r="S91" s="18">
        <f t="shared" si="17"/>
        <v>864.85</v>
      </c>
      <c r="T91" s="19">
        <f t="shared" si="17"/>
        <v>288709</v>
      </c>
      <c r="U91" s="18">
        <f t="shared" si="17"/>
        <v>997.78</v>
      </c>
      <c r="V91" s="18">
        <f t="shared" si="17"/>
        <v>1747.43267209434</v>
      </c>
      <c r="W91" s="19">
        <f t="shared" si="17"/>
        <v>28174</v>
      </c>
      <c r="X91" s="18">
        <f t="shared" si="17"/>
        <v>26375.943181</v>
      </c>
      <c r="Y91" s="18">
        <f t="shared" si="17"/>
        <v>6581.819899</v>
      </c>
      <c r="Z91" s="18">
        <f t="shared" si="17"/>
        <v>2899.091184</v>
      </c>
    </row>
    <row r="92" s="1" customFormat="1" spans="17:17">
      <c r="Q92" s="3"/>
    </row>
    <row r="93" s="1" customFormat="1" ht="14.25" spans="1:26">
      <c r="A93" s="47" t="s">
        <v>52</v>
      </c>
      <c r="B93" s="48">
        <f>B91+B78+B70+B62+B54+B45+B36+B25</f>
        <v>96613.5089265094</v>
      </c>
      <c r="C93" s="48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56"/>
      <c r="R93" s="42"/>
      <c r="S93" s="42"/>
      <c r="T93" s="42"/>
      <c r="U93" s="42"/>
      <c r="V93" s="42"/>
      <c r="W93" s="42"/>
      <c r="X93" s="42"/>
      <c r="Y93" s="42"/>
      <c r="Z93" s="42"/>
    </row>
    <row r="94" s="1" customFormat="1" spans="17:17">
      <c r="Q94" s="3"/>
    </row>
    <row r="95" s="1" customFormat="1" ht="14.25" spans="1:26">
      <c r="A95" s="49" t="s">
        <v>72</v>
      </c>
      <c r="B95" s="50">
        <f>B83+B75+B67+B59+B50+B41+B30+B19</f>
        <v>48622.816785</v>
      </c>
      <c r="C95" s="42"/>
      <c r="D95" s="50"/>
      <c r="E95" s="50"/>
      <c r="F95" s="50"/>
      <c r="G95" s="50"/>
      <c r="H95" s="50"/>
      <c r="I95" s="42"/>
      <c r="J95" s="42"/>
      <c r="K95" s="42"/>
      <c r="L95" s="42"/>
      <c r="M95" s="42"/>
      <c r="N95" s="42"/>
      <c r="O95" s="42"/>
      <c r="P95" s="42"/>
      <c r="Q95" s="56"/>
      <c r="R95" s="42"/>
      <c r="S95" s="42"/>
      <c r="T95" s="42"/>
      <c r="U95" s="42"/>
      <c r="V95" s="42"/>
      <c r="W95" s="42"/>
      <c r="X95" s="42"/>
      <c r="Y95" s="42"/>
      <c r="Z95" s="42"/>
    </row>
    <row r="96" s="1" customFormat="1" ht="14.25" spans="1:26">
      <c r="A96" s="49" t="s">
        <v>73</v>
      </c>
      <c r="B96" s="50">
        <f>B84+B76+B68+B60+B51+B42+B31+B20</f>
        <v>17184.142</v>
      </c>
      <c r="C96" s="42"/>
      <c r="D96" s="50"/>
      <c r="E96" s="50"/>
      <c r="F96" s="50"/>
      <c r="G96" s="50"/>
      <c r="H96" s="42"/>
      <c r="I96" s="42"/>
      <c r="J96" s="42"/>
      <c r="K96" s="42"/>
      <c r="L96" s="42"/>
      <c r="M96" s="42"/>
      <c r="N96" s="42"/>
      <c r="O96" s="42"/>
      <c r="P96" s="42"/>
      <c r="Q96" s="56"/>
      <c r="R96" s="42"/>
      <c r="S96" s="42"/>
      <c r="T96" s="42"/>
      <c r="U96" s="42"/>
      <c r="V96" s="42"/>
      <c r="W96" s="42"/>
      <c r="X96" s="42"/>
      <c r="Y96" s="42"/>
      <c r="Z96" s="42"/>
    </row>
    <row r="97" s="1" customFormat="1" ht="14.25" spans="1:26">
      <c r="A97" s="49" t="s">
        <v>74</v>
      </c>
      <c r="B97" s="50">
        <f>B85+B69+B52+B43+B32+B21</f>
        <v>8294.5618</v>
      </c>
      <c r="C97" s="42"/>
      <c r="D97" s="50"/>
      <c r="E97" s="50"/>
      <c r="F97" s="50"/>
      <c r="G97" s="50"/>
      <c r="H97" s="42"/>
      <c r="I97" s="42"/>
      <c r="J97" s="42"/>
      <c r="K97" s="42"/>
      <c r="L97" s="42"/>
      <c r="M97" s="42"/>
      <c r="N97" s="42"/>
      <c r="O97" s="42"/>
      <c r="P97" s="42"/>
      <c r="Q97" s="56"/>
      <c r="R97" s="42"/>
      <c r="S97" s="42"/>
      <c r="T97" s="42"/>
      <c r="U97" s="42"/>
      <c r="V97" s="42"/>
      <c r="W97" s="42"/>
      <c r="X97" s="42"/>
      <c r="Y97" s="42"/>
      <c r="Z97" s="42"/>
    </row>
    <row r="98" s="1" customFormat="1" ht="14.25" spans="1:26">
      <c r="A98" s="49" t="s">
        <v>75</v>
      </c>
      <c r="B98" s="50">
        <f>B86+B22+B34</f>
        <v>2665.62</v>
      </c>
      <c r="C98" s="42"/>
      <c r="D98" s="50"/>
      <c r="E98" s="50"/>
      <c r="F98" s="50"/>
      <c r="G98" s="50"/>
      <c r="H98" s="42"/>
      <c r="I98" s="42"/>
      <c r="J98" s="42"/>
      <c r="K98" s="42"/>
      <c r="L98" s="42"/>
      <c r="M98" s="42"/>
      <c r="N98" s="42"/>
      <c r="O98" s="42"/>
      <c r="P98" s="42"/>
      <c r="Q98" s="56"/>
      <c r="R98" s="42"/>
      <c r="S98" s="42"/>
      <c r="T98" s="42"/>
      <c r="U98" s="42"/>
      <c r="V98" s="42"/>
      <c r="W98" s="42"/>
      <c r="X98" s="42"/>
      <c r="Y98" s="42"/>
      <c r="Z98" s="42"/>
    </row>
    <row r="99" s="1" customFormat="1" ht="14.25" spans="1:26">
      <c r="A99" s="49" t="s">
        <v>76</v>
      </c>
      <c r="B99" s="50">
        <f>B87+B53+B44+B33+B23+B77</f>
        <v>12794.3983415094</v>
      </c>
      <c r="C99" s="42"/>
      <c r="D99" s="50"/>
      <c r="E99" s="50"/>
      <c r="F99" s="50"/>
      <c r="G99" s="50"/>
      <c r="H99" s="42"/>
      <c r="I99" s="42"/>
      <c r="J99" s="42"/>
      <c r="K99" s="42"/>
      <c r="L99" s="42"/>
      <c r="M99" s="42"/>
      <c r="N99" s="42"/>
      <c r="O99" s="42"/>
      <c r="P99" s="42"/>
      <c r="Q99" s="56"/>
      <c r="R99" s="42"/>
      <c r="S99" s="42"/>
      <c r="T99" s="42"/>
      <c r="U99" s="42"/>
      <c r="V99" s="42"/>
      <c r="W99" s="42"/>
      <c r="X99" s="42"/>
      <c r="Y99" s="42"/>
      <c r="Z99" s="42"/>
    </row>
    <row r="100" s="1" customFormat="1" ht="14.25" spans="1:26">
      <c r="A100" s="49" t="s">
        <v>77</v>
      </c>
      <c r="B100" s="50">
        <f>B88+B35+B24</f>
        <v>3033.26</v>
      </c>
      <c r="C100" s="42"/>
      <c r="D100" s="50"/>
      <c r="E100" s="50"/>
      <c r="F100" s="50"/>
      <c r="G100" s="50"/>
      <c r="H100" s="42"/>
      <c r="I100" s="56"/>
      <c r="J100" s="42"/>
      <c r="K100" s="42"/>
      <c r="L100" s="42"/>
      <c r="M100" s="42"/>
      <c r="N100" s="42"/>
      <c r="O100" s="42"/>
      <c r="P100" s="42"/>
      <c r="Q100" s="56"/>
      <c r="R100" s="42"/>
      <c r="S100" s="42"/>
      <c r="T100" s="42"/>
      <c r="U100" s="42"/>
      <c r="V100" s="42"/>
      <c r="W100" s="42"/>
      <c r="X100" s="42"/>
      <c r="Y100" s="42"/>
      <c r="Z100" s="42"/>
    </row>
    <row r="101" s="1" customFormat="1" ht="14.25" spans="1:26">
      <c r="A101" s="49" t="s">
        <v>78</v>
      </c>
      <c r="B101" s="50">
        <f>B89+B61</f>
        <v>125.01</v>
      </c>
      <c r="C101" s="42"/>
      <c r="D101" s="50"/>
      <c r="E101" s="50"/>
      <c r="F101" s="50"/>
      <c r="G101" s="50"/>
      <c r="H101" s="42"/>
      <c r="I101" s="42"/>
      <c r="J101" s="42"/>
      <c r="K101" s="42"/>
      <c r="L101" s="42"/>
      <c r="M101" s="42"/>
      <c r="N101" s="42"/>
      <c r="O101" s="42"/>
      <c r="P101" s="42"/>
      <c r="Q101" s="56"/>
      <c r="R101" s="42"/>
      <c r="S101" s="42"/>
      <c r="T101" s="42"/>
      <c r="U101" s="42"/>
      <c r="V101" s="42"/>
      <c r="W101" s="42"/>
      <c r="X101" s="42"/>
      <c r="Y101" s="42"/>
      <c r="Z101" s="42"/>
    </row>
    <row r="102" s="1" customFormat="1" ht="14.25" spans="1:26">
      <c r="A102" s="43" t="s">
        <v>79</v>
      </c>
      <c r="B102" s="50">
        <f>B90</f>
        <v>3893.7</v>
      </c>
      <c r="C102" s="42"/>
      <c r="D102" s="42"/>
      <c r="E102" s="50"/>
      <c r="F102" s="50"/>
      <c r="G102" s="50"/>
      <c r="H102" s="42"/>
      <c r="I102" s="42"/>
      <c r="J102" s="42"/>
      <c r="K102" s="42"/>
      <c r="L102" s="42"/>
      <c r="M102" s="42"/>
      <c r="N102" s="42"/>
      <c r="O102" s="42"/>
      <c r="P102" s="42"/>
      <c r="Q102" s="56"/>
      <c r="R102" s="42"/>
      <c r="S102" s="42"/>
      <c r="T102" s="42"/>
      <c r="U102" s="42"/>
      <c r="V102" s="42"/>
      <c r="W102" s="42"/>
      <c r="X102" s="42"/>
      <c r="Y102" s="42"/>
      <c r="Z102" s="42"/>
    </row>
    <row r="103" s="1" customFormat="1" spans="1:17">
      <c r="A103" s="43"/>
      <c r="B103" s="51">
        <f>SUM(B95:B102)</f>
        <v>96613.5089265094</v>
      </c>
      <c r="C103" s="51"/>
      <c r="F103" s="52">
        <f>B14</f>
        <v>96613.5089265094</v>
      </c>
      <c r="G103" s="1">
        <f>B103-F103</f>
        <v>0</v>
      </c>
      <c r="Q103" s="3"/>
    </row>
    <row r="104" s="1" customFormat="1" spans="1:17">
      <c r="A104" s="43"/>
      <c r="G104" s="50"/>
      <c r="Q104" s="3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3:Z63"/>
    <mergeCell ref="E64:N64"/>
    <mergeCell ref="E65:F65"/>
    <mergeCell ref="G65:H65"/>
    <mergeCell ref="I65:J65"/>
    <mergeCell ref="K65:L65"/>
    <mergeCell ref="M65:N65"/>
    <mergeCell ref="A71:Z71"/>
    <mergeCell ref="E72:N72"/>
    <mergeCell ref="E73:F73"/>
    <mergeCell ref="G73:H73"/>
    <mergeCell ref="I73:J73"/>
    <mergeCell ref="K73:L73"/>
    <mergeCell ref="M73:N73"/>
    <mergeCell ref="A79:Z79"/>
    <mergeCell ref="E80:N80"/>
    <mergeCell ref="E81:F81"/>
    <mergeCell ref="G81:H81"/>
    <mergeCell ref="I81:J81"/>
    <mergeCell ref="K81:L81"/>
    <mergeCell ref="M81:N81"/>
    <mergeCell ref="B93:C93"/>
    <mergeCell ref="B103:C103"/>
    <mergeCell ref="A3:A5"/>
    <mergeCell ref="A16:A18"/>
    <mergeCell ref="A27:A29"/>
    <mergeCell ref="A38:A40"/>
    <mergeCell ref="A47:A49"/>
    <mergeCell ref="A56:A58"/>
    <mergeCell ref="A64:A66"/>
    <mergeCell ref="A72:A74"/>
    <mergeCell ref="A80:A82"/>
    <mergeCell ref="B3:B5"/>
    <mergeCell ref="B16:B18"/>
    <mergeCell ref="B27:B29"/>
    <mergeCell ref="B38:B40"/>
    <mergeCell ref="B47:B49"/>
    <mergeCell ref="B56:B58"/>
    <mergeCell ref="B64:B66"/>
    <mergeCell ref="B72:B74"/>
    <mergeCell ref="B80:B82"/>
    <mergeCell ref="C3:C5"/>
    <mergeCell ref="C16:C18"/>
    <mergeCell ref="C27:C29"/>
    <mergeCell ref="C38:C40"/>
    <mergeCell ref="C47:C49"/>
    <mergeCell ref="C56:C58"/>
    <mergeCell ref="C64:C66"/>
    <mergeCell ref="C72:C74"/>
    <mergeCell ref="C80:C82"/>
    <mergeCell ref="D3:D5"/>
    <mergeCell ref="D16:D18"/>
    <mergeCell ref="D27:D29"/>
    <mergeCell ref="D38:D40"/>
    <mergeCell ref="D47:D49"/>
    <mergeCell ref="D56:D58"/>
    <mergeCell ref="D64:D66"/>
    <mergeCell ref="D72:D74"/>
    <mergeCell ref="D80:D82"/>
    <mergeCell ref="Q3:Q5"/>
    <mergeCell ref="Q16:Q18"/>
    <mergeCell ref="Q27:Q29"/>
    <mergeCell ref="Q38:Q40"/>
    <mergeCell ref="Q47:Q49"/>
    <mergeCell ref="Q56:Q58"/>
    <mergeCell ref="Q64:Q66"/>
    <mergeCell ref="Q72:Q74"/>
    <mergeCell ref="Q80:Q82"/>
    <mergeCell ref="R3:R5"/>
    <mergeCell ref="R16:R18"/>
    <mergeCell ref="R27:R29"/>
    <mergeCell ref="R38:R40"/>
    <mergeCell ref="R47:R49"/>
    <mergeCell ref="R56:R58"/>
    <mergeCell ref="R64:R66"/>
    <mergeCell ref="R72:R74"/>
    <mergeCell ref="R80:R82"/>
    <mergeCell ref="S3:S4"/>
    <mergeCell ref="S16:S17"/>
    <mergeCell ref="S27:S28"/>
    <mergeCell ref="S38:S39"/>
    <mergeCell ref="S47:S48"/>
    <mergeCell ref="S56:S57"/>
    <mergeCell ref="S64:S65"/>
    <mergeCell ref="S72:S73"/>
    <mergeCell ref="S80:S81"/>
    <mergeCell ref="V3:V5"/>
    <mergeCell ref="V16:V18"/>
    <mergeCell ref="V27:V29"/>
    <mergeCell ref="V38:V40"/>
    <mergeCell ref="V47:V49"/>
    <mergeCell ref="V56:V58"/>
    <mergeCell ref="V64:V66"/>
    <mergeCell ref="V72:V74"/>
    <mergeCell ref="V80:V82"/>
    <mergeCell ref="W3:W5"/>
    <mergeCell ref="W16:W18"/>
    <mergeCell ref="W27:W29"/>
    <mergeCell ref="W38:W40"/>
    <mergeCell ref="W47:W49"/>
    <mergeCell ref="W56:W58"/>
    <mergeCell ref="W64:W66"/>
    <mergeCell ref="W72:W74"/>
    <mergeCell ref="W80:W82"/>
    <mergeCell ref="X3:X5"/>
    <mergeCell ref="X16:X18"/>
    <mergeCell ref="X27:X29"/>
    <mergeCell ref="X38:X40"/>
    <mergeCell ref="X47:X49"/>
    <mergeCell ref="X56:X58"/>
    <mergeCell ref="X64:X66"/>
    <mergeCell ref="X72:X74"/>
    <mergeCell ref="X80:X82"/>
    <mergeCell ref="Y3:Y5"/>
    <mergeCell ref="Y16:Y18"/>
    <mergeCell ref="Y27:Y29"/>
    <mergeCell ref="Y38:Y40"/>
    <mergeCell ref="Y47:Y49"/>
    <mergeCell ref="Y56:Y58"/>
    <mergeCell ref="Y64:Y66"/>
    <mergeCell ref="Y72:Y74"/>
    <mergeCell ref="Y80:Y82"/>
    <mergeCell ref="Z3:Z5"/>
    <mergeCell ref="Z16:Z18"/>
    <mergeCell ref="Z27:Z29"/>
    <mergeCell ref="Z38:Z40"/>
    <mergeCell ref="Z47:Z49"/>
    <mergeCell ref="Z56:Z58"/>
    <mergeCell ref="Z64:Z66"/>
    <mergeCell ref="Z72:Z74"/>
    <mergeCell ref="Z80:Z82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4:P65"/>
    <mergeCell ref="T64:U65"/>
    <mergeCell ref="O72:P73"/>
    <mergeCell ref="T72:U73"/>
    <mergeCell ref="O80:P81"/>
    <mergeCell ref="T80:U8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1-11月县域寿险数据</vt:lpstr>
      <vt:lpstr>1-11县域财险数据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2017-12-12T01:17:00Z</dcterms:created>
  <dcterms:modified xsi:type="dcterms:W3CDTF">2017-12-19T06:53:05Z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