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 activeTab="1"/>
  </bookViews>
  <sheets>
    <sheet name="1-10月县域财险数据" sheetId="1" r:id="rId1"/>
    <sheet name="1-10月县域寿险数据" sheetId="2" r:id="rId2"/>
  </sheets>
  <calcPr calcId="144525" concurrentCalc="0"/>
</workbook>
</file>

<file path=xl/sharedStrings.xml><?xml version="1.0" encoding="utf-8"?>
<sst xmlns="http://schemas.openxmlformats.org/spreadsheetml/2006/main" count="81">
  <si>
    <t>2017 年1-10月广元市县域财险汇总</t>
  </si>
  <si>
    <t>单位：万元</t>
  </si>
  <si>
    <t>单位</t>
  </si>
  <si>
    <t>总保费</t>
  </si>
  <si>
    <t>市场份额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</si>
  <si>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</si>
  <si>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</si>
  <si>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</si>
  <si>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</si>
  <si>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</si>
  <si>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</si>
  <si>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城乡居民大病保险</t>
  </si>
  <si>
    <t>其他险种保费收入</t>
  </si>
  <si>
    <t>赔案件数</t>
  </si>
  <si>
    <t>赔款金额</t>
  </si>
  <si>
    <t>上交税金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</si>
  <si>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</si>
  <si>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</si>
  <si>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</si>
  <si>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</si>
  <si>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</si>
  <si>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</si>
  <si>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</si>
  <si>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保费收入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</si>
  <si>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</si>
  <si>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</si>
  <si>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</si>
  <si>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</si>
  <si>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</si>
  <si>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</si>
  <si>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</si>
  <si>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</si>
  <si>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</si>
  <si>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</si>
  <si>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合计</t>
  </si>
  <si>
    <t>旺苍县</t>
  </si>
  <si>
    <t>/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</si>
  <si>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</si>
  <si>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</si>
  <si>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</si>
  <si>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</si>
  <si>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</si>
  <si>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</si>
  <si>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</si>
  <si>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</si>
  <si>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广元市县域寿险数据统计表</t>
  </si>
  <si>
    <t>(2017年1-10月)</t>
  </si>
  <si>
    <t>全市寿险业务数据汇总</t>
  </si>
  <si>
    <t>同比（%）</t>
  </si>
  <si>
    <t>个人新单期交保费</t>
  </si>
  <si>
    <t>银邮保费</t>
  </si>
  <si>
    <t>团险保费</t>
  </si>
  <si>
    <t>农村小额人身保险保费</t>
  </si>
  <si>
    <t>续收保费</t>
  </si>
  <si>
    <t>持证人力</t>
  </si>
  <si>
    <t>给付金额</t>
  </si>
  <si>
    <t>退保金</t>
  </si>
  <si>
    <t>保单贷款</t>
  </si>
  <si>
    <t>个人新单趸交保费</t>
  </si>
  <si>
    <t>其中：10年期及以上新单保费</t>
  </si>
  <si>
    <t>银邮期交保费</t>
  </si>
  <si>
    <t>银邮趸交保费</t>
  </si>
  <si>
    <t>承保人数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</si>
  <si>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</si>
  <si>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</si>
  <si>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</si>
  <si>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</si>
  <si>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</si>
  <si>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</si>
  <si>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</si>
  <si>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</si>
  <si>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</si>
  <si>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</si>
  <si>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</si>
  <si>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</si>
  <si>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</si>
  <si>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</si>
  <si>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</si>
  <si>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赔款、给付金额合计</t>
  </si>
  <si>
    <t>∕</t>
  </si>
  <si>
    <t>太平洋人寿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</si>
</sst>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0.00_ "/>
    <numFmt numFmtId="178" formatCode="#,##0_ "/>
    <numFmt numFmtId="179" formatCode="0.00_);[Red]\(0.00\)"/>
    <numFmt numFmtId="180" formatCode="0_ "/>
    <numFmt numFmtId="181" formatCode="#,##0.0_ "/>
    <numFmt numFmtId="182" formatCode="#,##0.00_ ;[Red]\-#,##0.00\ "/>
    <numFmt numFmtId="183" formatCode="0_);[Red]\(0\)"/>
    <numFmt numFmtId="184" formatCode="#,##0.00;[Red]#,##0.00"/>
    <numFmt numFmtId="185" formatCode="0.0_ "/>
    <numFmt numFmtId="186" formatCode="0;[Red]0"/>
  </numFmts>
  <fonts count="3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2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19" borderId="18" applyNumberFormat="0" applyAlignment="0" applyProtection="0">
      <alignment vertical="center"/>
    </xf>
    <xf numFmtId="0" fontId="33" fillId="19" borderId="13" applyNumberFormat="0" applyAlignment="0" applyProtection="0">
      <alignment vertical="center"/>
    </xf>
    <xf numFmtId="0" fontId="18" fillId="0" borderId="0"/>
    <xf numFmtId="0" fontId="34" fillId="21" borderId="1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58" applyFont="1" applyAlignment="1">
      <alignment horizontal="center" vertical="center"/>
    </xf>
    <xf numFmtId="0" fontId="2" fillId="0" borderId="0" xfId="58" applyFont="1" applyAlignment="1">
      <alignment horizontal="center" vertical="center"/>
    </xf>
    <xf numFmtId="0" fontId="3" fillId="0" borderId="0" xfId="58" applyFont="1" applyAlignment="1">
      <alignment horizontal="right" vertical="center"/>
    </xf>
    <xf numFmtId="0" fontId="4" fillId="0" borderId="1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horizontal="center" vertical="center" wrapText="1" shrinkToFit="1"/>
    </xf>
    <xf numFmtId="0" fontId="3" fillId="0" borderId="3" xfId="58" applyFont="1" applyFill="1" applyBorder="1" applyAlignment="1">
      <alignment horizontal="center" vertical="center" wrapText="1" shrinkToFit="1"/>
    </xf>
    <xf numFmtId="0" fontId="3" fillId="0" borderId="4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 wrapText="1"/>
    </xf>
    <xf numFmtId="0" fontId="3" fillId="0" borderId="5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vertical="center" wrapText="1" shrinkToFit="1"/>
    </xf>
    <xf numFmtId="0" fontId="5" fillId="0" borderId="3" xfId="58" applyFont="1" applyBorder="1" applyAlignment="1">
      <alignment vertical="center" wrapText="1" shrinkToFit="1"/>
    </xf>
    <xf numFmtId="0" fontId="3" fillId="0" borderId="3" xfId="58" applyFont="1" applyBorder="1" applyAlignment="1">
      <alignment horizontal="center" vertical="center" wrapText="1"/>
    </xf>
    <xf numFmtId="176" fontId="3" fillId="0" borderId="3" xfId="58" applyNumberFormat="1" applyFont="1" applyBorder="1" applyAlignment="1">
      <alignment horizontal="center" vertical="center"/>
    </xf>
    <xf numFmtId="177" fontId="3" fillId="0" borderId="5" xfId="58" applyNumberFormat="1" applyFont="1" applyBorder="1" applyAlignment="1">
      <alignment horizontal="center" vertical="center"/>
    </xf>
    <xf numFmtId="177" fontId="3" fillId="0" borderId="3" xfId="58" applyNumberFormat="1" applyFont="1" applyBorder="1" applyAlignment="1">
      <alignment horizontal="center" vertical="center"/>
    </xf>
    <xf numFmtId="177" fontId="6" fillId="0" borderId="3" xfId="49" applyNumberFormat="1" applyFont="1" applyBorder="1" applyAlignment="1">
      <alignment horizontal="center" vertical="center"/>
    </xf>
    <xf numFmtId="177" fontId="7" fillId="2" borderId="3" xfId="58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" xfId="58" applyNumberFormat="1" applyFont="1" applyFill="1" applyBorder="1" applyAlignment="1">
      <alignment horizontal="center" vertical="center"/>
    </xf>
    <xf numFmtId="0" fontId="3" fillId="0" borderId="3" xfId="58" applyFont="1" applyBorder="1" applyAlignment="1">
      <alignment horizontal="center" vertical="center"/>
    </xf>
    <xf numFmtId="177" fontId="3" fillId="0" borderId="3" xfId="58" applyNumberFormat="1" applyFont="1" applyBorder="1" applyAlignment="1">
      <alignment horizontal="center" vertical="center" wrapText="1"/>
    </xf>
    <xf numFmtId="176" fontId="3" fillId="0" borderId="3" xfId="58" applyNumberFormat="1" applyFont="1" applyBorder="1" applyAlignment="1">
      <alignment horizontal="center" vertical="center" wrapText="1"/>
    </xf>
    <xf numFmtId="178" fontId="3" fillId="0" borderId="3" xfId="58" applyNumberFormat="1" applyFont="1" applyBorder="1" applyAlignment="1">
      <alignment horizontal="center" vertical="center"/>
    </xf>
    <xf numFmtId="0" fontId="8" fillId="0" borderId="3" xfId="58" applyFont="1" applyBorder="1" applyAlignment="1">
      <alignment horizontal="center" vertical="center"/>
    </xf>
    <xf numFmtId="177" fontId="3" fillId="0" borderId="3" xfId="55" applyNumberFormat="1" applyFont="1" applyFill="1" applyBorder="1" applyAlignment="1">
      <alignment horizontal="center" vertical="center"/>
    </xf>
    <xf numFmtId="176" fontId="3" fillId="0" borderId="3" xfId="55" applyNumberFormat="1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>
      <alignment horizontal="center" vertical="center" wrapText="1" shrinkToFit="1"/>
    </xf>
    <xf numFmtId="177" fontId="3" fillId="0" borderId="3" xfId="58" applyNumberFormat="1" applyFont="1" applyFill="1" applyBorder="1" applyAlignment="1">
      <alignment horizontal="center" vertical="center" wrapText="1"/>
    </xf>
    <xf numFmtId="179" fontId="3" fillId="0" borderId="3" xfId="58" applyNumberFormat="1" applyFont="1" applyFill="1" applyBorder="1" applyAlignment="1">
      <alignment horizontal="center" vertical="center"/>
    </xf>
    <xf numFmtId="176" fontId="3" fillId="0" borderId="3" xfId="58" applyNumberFormat="1" applyFont="1" applyBorder="1" applyAlignment="1">
      <alignment horizontal="center" vertical="center" wrapText="1" shrinkToFit="1"/>
    </xf>
    <xf numFmtId="0" fontId="4" fillId="0" borderId="6" xfId="58" applyFont="1" applyBorder="1" applyAlignment="1">
      <alignment horizontal="center" vertical="center"/>
    </xf>
    <xf numFmtId="176" fontId="8" fillId="0" borderId="3" xfId="58" applyNumberFormat="1" applyFont="1" applyFill="1" applyBorder="1" applyAlignment="1">
      <alignment horizontal="center" vertical="center"/>
    </xf>
    <xf numFmtId="177" fontId="3" fillId="0" borderId="3" xfId="29" applyNumberFormat="1" applyFont="1" applyBorder="1" applyAlignment="1">
      <alignment horizontal="center" vertical="center"/>
    </xf>
    <xf numFmtId="180" fontId="3" fillId="0" borderId="3" xfId="58" applyNumberFormat="1" applyFont="1" applyFill="1" applyBorder="1" applyAlignment="1" applyProtection="1">
      <alignment horizontal="center" vertical="center"/>
    </xf>
    <xf numFmtId="176" fontId="8" fillId="2" borderId="3" xfId="58" applyNumberFormat="1" applyFont="1" applyFill="1" applyBorder="1" applyAlignment="1">
      <alignment horizontal="center" vertical="center"/>
    </xf>
    <xf numFmtId="176" fontId="9" fillId="0" borderId="3" xfId="58" applyNumberFormat="1" applyFont="1" applyBorder="1" applyAlignment="1">
      <alignment horizontal="center" vertical="center" wrapText="1"/>
    </xf>
    <xf numFmtId="177" fontId="3" fillId="0" borderId="3" xfId="57" applyNumberFormat="1" applyFont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/>
    </xf>
    <xf numFmtId="178" fontId="3" fillId="0" borderId="3" xfId="58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181" fontId="3" fillId="0" borderId="3" xfId="58" applyNumberFormat="1" applyFont="1" applyBorder="1" applyAlignment="1">
      <alignment horizontal="center" vertical="center"/>
    </xf>
    <xf numFmtId="182" fontId="6" fillId="0" borderId="3" xfId="58" applyNumberFormat="1" applyFont="1" applyBorder="1" applyAlignment="1">
      <alignment horizontal="center" vertical="center"/>
    </xf>
    <xf numFmtId="176" fontId="11" fillId="0" borderId="5" xfId="58" applyNumberFormat="1" applyFont="1" applyBorder="1" applyAlignment="1">
      <alignment horizontal="center" vertical="center" wrapText="1"/>
    </xf>
    <xf numFmtId="178" fontId="3" fillId="0" borderId="3" xfId="58" applyNumberFormat="1" applyFont="1" applyFill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/>
    </xf>
    <xf numFmtId="0" fontId="3" fillId="0" borderId="4" xfId="58" applyFont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 wrapText="1"/>
    </xf>
    <xf numFmtId="3" fontId="6" fillId="0" borderId="3" xfId="58" applyNumberFormat="1" applyFont="1" applyBorder="1" applyAlignment="1">
      <alignment horizontal="center" vertical="center"/>
    </xf>
    <xf numFmtId="177" fontId="6" fillId="0" borderId="3" xfId="58" applyNumberFormat="1" applyFont="1" applyBorder="1" applyAlignment="1">
      <alignment horizontal="center" vertical="center"/>
    </xf>
    <xf numFmtId="177" fontId="3" fillId="0" borderId="3" xfId="49" applyNumberFormat="1" applyFont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/>
    </xf>
    <xf numFmtId="0" fontId="6" fillId="0" borderId="3" xfId="58" applyNumberFormat="1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179" fontId="3" fillId="0" borderId="3" xfId="49" applyNumberFormat="1" applyFont="1" applyBorder="1" applyAlignment="1">
      <alignment horizontal="center" vertical="center"/>
    </xf>
    <xf numFmtId="0" fontId="3" fillId="0" borderId="3" xfId="49" applyNumberFormat="1" applyFont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2" borderId="3" xfId="58" applyNumberFormat="1" applyFont="1" applyFill="1" applyBorder="1" applyAlignment="1">
      <alignment horizontal="center" vertical="center"/>
    </xf>
    <xf numFmtId="179" fontId="3" fillId="0" borderId="3" xfId="58" applyNumberFormat="1" applyFont="1" applyBorder="1" applyAlignment="1">
      <alignment horizontal="center" vertical="center"/>
    </xf>
    <xf numFmtId="178" fontId="3" fillId="0" borderId="3" xfId="58" applyNumberFormat="1" applyFont="1" applyBorder="1" applyAlignment="1">
      <alignment horizontal="center" vertical="center" wrapText="1"/>
    </xf>
    <xf numFmtId="178" fontId="6" fillId="0" borderId="3" xfId="58" applyNumberFormat="1" applyFont="1" applyBorder="1" applyAlignment="1">
      <alignment horizontal="center" vertical="center"/>
    </xf>
    <xf numFmtId="176" fontId="6" fillId="0" borderId="3" xfId="58" applyNumberFormat="1" applyFont="1" applyBorder="1" applyAlignment="1">
      <alignment horizontal="center" vertical="center"/>
    </xf>
    <xf numFmtId="49" fontId="3" fillId="0" borderId="3" xfId="55" applyNumberFormat="1" applyFont="1" applyFill="1" applyBorder="1" applyAlignment="1">
      <alignment horizontal="center" vertical="center"/>
    </xf>
    <xf numFmtId="178" fontId="3" fillId="0" borderId="3" xfId="55" applyNumberFormat="1" applyFont="1" applyFill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 wrapText="1"/>
    </xf>
    <xf numFmtId="178" fontId="3" fillId="0" borderId="3" xfId="58" applyNumberFormat="1" applyFont="1" applyBorder="1" applyAlignment="1">
      <alignment horizontal="center" vertical="center" wrapText="1" shrinkToFit="1"/>
    </xf>
    <xf numFmtId="178" fontId="8" fillId="0" borderId="3" xfId="58" applyNumberFormat="1" applyFont="1" applyFill="1" applyBorder="1" applyAlignment="1">
      <alignment horizontal="center" vertical="center"/>
    </xf>
    <xf numFmtId="179" fontId="8" fillId="0" borderId="3" xfId="58" applyNumberFormat="1" applyFont="1" applyFill="1" applyBorder="1" applyAlignment="1">
      <alignment horizontal="center" vertical="center"/>
    </xf>
    <xf numFmtId="183" fontId="8" fillId="0" borderId="3" xfId="58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3" fillId="0" borderId="3" xfId="58" applyNumberFormat="1" applyFont="1" applyFill="1" applyBorder="1" applyAlignment="1" applyProtection="1">
      <alignment horizontal="center" vertical="center"/>
    </xf>
    <xf numFmtId="180" fontId="9" fillId="0" borderId="3" xfId="58" applyNumberFormat="1" applyFont="1" applyFill="1" applyBorder="1" applyAlignment="1" applyProtection="1">
      <alignment horizontal="center" vertical="center"/>
    </xf>
    <xf numFmtId="180" fontId="9" fillId="0" borderId="4" xfId="58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178" fontId="3" fillId="0" borderId="3" xfId="58" applyNumberFormat="1" applyFont="1" applyFill="1" applyBorder="1" applyAlignment="1" applyProtection="1">
      <alignment horizontal="center" vertical="center"/>
    </xf>
    <xf numFmtId="177" fontId="8" fillId="2" borderId="3" xfId="58" applyNumberFormat="1" applyFont="1" applyFill="1" applyBorder="1" applyAlignment="1">
      <alignment horizontal="center" vertical="center"/>
    </xf>
    <xf numFmtId="180" fontId="3" fillId="0" borderId="3" xfId="58" applyNumberFormat="1" applyFont="1" applyFill="1" applyBorder="1" applyAlignment="1">
      <alignment horizontal="center" vertical="center"/>
    </xf>
    <xf numFmtId="178" fontId="3" fillId="2" borderId="3" xfId="58" applyNumberFormat="1" applyFont="1" applyFill="1" applyBorder="1" applyAlignment="1">
      <alignment horizontal="center" vertical="center"/>
    </xf>
    <xf numFmtId="183" fontId="8" fillId="2" borderId="3" xfId="58" applyNumberFormat="1" applyFont="1" applyFill="1" applyBorder="1" applyAlignment="1">
      <alignment horizontal="center" vertical="center"/>
    </xf>
    <xf numFmtId="0" fontId="8" fillId="2" borderId="3" xfId="58" applyNumberFormat="1" applyFont="1" applyFill="1" applyBorder="1" applyAlignment="1">
      <alignment horizontal="center" vertical="center"/>
    </xf>
    <xf numFmtId="178" fontId="9" fillId="0" borderId="3" xfId="58" applyNumberFormat="1" applyFont="1" applyBorder="1" applyAlignment="1">
      <alignment horizontal="center" vertical="center" wrapText="1"/>
    </xf>
    <xf numFmtId="0" fontId="3" fillId="0" borderId="3" xfId="58" applyFont="1" applyFill="1" applyBorder="1" applyAlignment="1">
      <alignment horizontal="center" vertical="center"/>
    </xf>
    <xf numFmtId="177" fontId="3" fillId="0" borderId="4" xfId="58" applyNumberFormat="1" applyFont="1" applyFill="1" applyBorder="1" applyAlignment="1" applyProtection="1">
      <alignment horizontal="center" vertical="center"/>
    </xf>
    <xf numFmtId="0" fontId="3" fillId="0" borderId="3" xfId="56" applyFont="1" applyFill="1" applyBorder="1" applyAlignment="1">
      <alignment horizontal="center" vertical="center"/>
    </xf>
    <xf numFmtId="179" fontId="3" fillId="0" borderId="3" xfId="58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177" fontId="3" fillId="0" borderId="3" xfId="20" applyNumberFormat="1" applyFont="1" applyBorder="1" applyAlignment="1">
      <alignment horizontal="center" vertical="center"/>
    </xf>
    <xf numFmtId="177" fontId="3" fillId="0" borderId="3" xfId="20" applyNumberFormat="1" applyFont="1" applyFill="1" applyBorder="1" applyAlignment="1">
      <alignment horizontal="center" vertical="center"/>
    </xf>
    <xf numFmtId="183" fontId="3" fillId="0" borderId="3" xfId="58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11" fillId="0" borderId="3" xfId="58" applyNumberFormat="1" applyFont="1" applyBorder="1" applyAlignment="1">
      <alignment horizontal="center" vertical="center" wrapText="1"/>
    </xf>
    <xf numFmtId="0" fontId="2" fillId="0" borderId="0" xfId="49">
      <alignment vertical="center"/>
    </xf>
    <xf numFmtId="0" fontId="3" fillId="0" borderId="3" xfId="58" applyFont="1" applyBorder="1" applyAlignment="1">
      <alignment vertical="center"/>
    </xf>
    <xf numFmtId="0" fontId="2" fillId="0" borderId="0" xfId="49" applyFont="1">
      <alignment vertical="center"/>
    </xf>
    <xf numFmtId="177" fontId="2" fillId="0" borderId="0" xfId="49" applyNumberFormat="1">
      <alignment vertical="center"/>
    </xf>
    <xf numFmtId="180" fontId="6" fillId="0" borderId="3" xfId="49" applyNumberFormat="1" applyFont="1" applyBorder="1" applyAlignment="1">
      <alignment horizontal="center" vertical="center"/>
    </xf>
    <xf numFmtId="4" fontId="3" fillId="0" borderId="3" xfId="49" applyNumberFormat="1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79" fontId="7" fillId="2" borderId="3" xfId="58" applyNumberFormat="1" applyFont="1" applyFill="1" applyBorder="1" applyAlignment="1">
      <alignment horizontal="center" vertical="center"/>
    </xf>
    <xf numFmtId="183" fontId="7" fillId="2" borderId="3" xfId="58" applyNumberFormat="1" applyFont="1" applyFill="1" applyBorder="1" applyAlignment="1">
      <alignment horizontal="center" vertical="center"/>
    </xf>
    <xf numFmtId="184" fontId="7" fillId="2" borderId="3" xfId="58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 wrapText="1"/>
    </xf>
    <xf numFmtId="0" fontId="13" fillId="0" borderId="0" xfId="49" applyFont="1">
      <alignment vertical="center"/>
    </xf>
    <xf numFmtId="0" fontId="0" fillId="0" borderId="0" xfId="55" applyFont="1" applyFill="1" applyAlignment="1">
      <alignment vertical="center"/>
    </xf>
    <xf numFmtId="0" fontId="3" fillId="0" borderId="3" xfId="20" applyFont="1" applyBorder="1" applyAlignment="1">
      <alignment horizontal="center" vertical="center"/>
    </xf>
    <xf numFmtId="179" fontId="8" fillId="2" borderId="3" xfId="58" applyNumberFormat="1" applyFont="1" applyFill="1" applyBorder="1" applyAlignment="1">
      <alignment horizontal="center" vertical="center"/>
    </xf>
    <xf numFmtId="183" fontId="3" fillId="0" borderId="3" xfId="20" applyNumberFormat="1" applyFont="1" applyFill="1" applyBorder="1" applyAlignment="1">
      <alignment horizontal="center" vertical="center"/>
    </xf>
    <xf numFmtId="179" fontId="3" fillId="0" borderId="3" xfId="20" applyNumberFormat="1" applyFont="1" applyFill="1" applyBorder="1" applyAlignment="1">
      <alignment horizontal="center" vertical="center"/>
    </xf>
    <xf numFmtId="176" fontId="3" fillId="0" borderId="3" xfId="20" applyNumberFormat="1" applyFont="1" applyFill="1" applyBorder="1" applyAlignment="1">
      <alignment horizontal="center" vertical="center"/>
    </xf>
    <xf numFmtId="176" fontId="8" fillId="0" borderId="3" xfId="58" applyNumberFormat="1" applyFont="1" applyBorder="1" applyAlignment="1">
      <alignment horizontal="center" vertical="center"/>
    </xf>
    <xf numFmtId="178" fontId="8" fillId="0" borderId="3" xfId="58" applyNumberFormat="1" applyFont="1" applyBorder="1" applyAlignment="1">
      <alignment horizontal="center" vertical="center"/>
    </xf>
    <xf numFmtId="182" fontId="3" fillId="0" borderId="3" xfId="58" applyNumberFormat="1" applyFont="1" applyBorder="1" applyAlignment="1">
      <alignment horizontal="center" vertical="center"/>
    </xf>
    <xf numFmtId="177" fontId="3" fillId="0" borderId="3" xfId="13" applyNumberFormat="1" applyFont="1" applyBorder="1" applyAlignment="1">
      <alignment horizontal="center" vertical="center"/>
    </xf>
    <xf numFmtId="177" fontId="11" fillId="0" borderId="3" xfId="58" applyNumberFormat="1" applyFont="1" applyBorder="1" applyAlignment="1">
      <alignment horizontal="center" vertical="center" wrapText="1"/>
    </xf>
    <xf numFmtId="0" fontId="3" fillId="0" borderId="3" xfId="58" applyNumberFormat="1" applyFont="1" applyFill="1" applyBorder="1" applyAlignment="1">
      <alignment horizontal="center" vertical="center" wrapText="1" shrinkToFit="1"/>
    </xf>
    <xf numFmtId="176" fontId="14" fillId="0" borderId="0" xfId="49" applyNumberFormat="1" applyFont="1" applyAlignment="1">
      <alignment horizontal="center" vertical="center"/>
    </xf>
    <xf numFmtId="176" fontId="2" fillId="0" borderId="0" xfId="49" applyNumberFormat="1">
      <alignment vertical="center"/>
    </xf>
    <xf numFmtId="0" fontId="3" fillId="0" borderId="0" xfId="49" applyFont="1">
      <alignment vertical="center"/>
    </xf>
    <xf numFmtId="176" fontId="3" fillId="0" borderId="0" xfId="49" applyNumberFormat="1" applyFont="1">
      <alignment vertical="center"/>
    </xf>
    <xf numFmtId="177" fontId="3" fillId="0" borderId="0" xfId="49" applyNumberFormat="1" applyFont="1">
      <alignment vertical="center"/>
    </xf>
    <xf numFmtId="177" fontId="0" fillId="0" borderId="0" xfId="0" applyNumberFormat="1">
      <alignment vertical="center"/>
    </xf>
    <xf numFmtId="176" fontId="15" fillId="0" borderId="0" xfId="49" applyNumberFormat="1" applyFont="1" applyAlignment="1">
      <alignment horizontal="center" vertical="center"/>
    </xf>
    <xf numFmtId="0" fontId="3" fillId="0" borderId="3" xfId="20" applyFont="1" applyFill="1" applyBorder="1" applyAlignment="1">
      <alignment horizontal="center" vertical="center"/>
    </xf>
    <xf numFmtId="176" fontId="3" fillId="0" borderId="8" xfId="58" applyNumberFormat="1" applyFont="1" applyFill="1" applyBorder="1" applyAlignment="1">
      <alignment horizontal="center" vertical="center"/>
    </xf>
    <xf numFmtId="178" fontId="9" fillId="0" borderId="3" xfId="58" applyNumberFormat="1" applyFont="1" applyFill="1" applyBorder="1" applyAlignment="1" applyProtection="1">
      <alignment horizontal="center" vertical="center"/>
    </xf>
    <xf numFmtId="0" fontId="3" fillId="0" borderId="3" xfId="34" applyFont="1" applyFill="1" applyBorder="1" applyAlignment="1">
      <alignment horizontal="center" vertical="center"/>
    </xf>
    <xf numFmtId="176" fontId="3" fillId="0" borderId="2" xfId="58" applyNumberFormat="1" applyFont="1" applyFill="1" applyBorder="1" applyAlignment="1" applyProtection="1">
      <alignment horizontal="center" vertical="center"/>
    </xf>
    <xf numFmtId="176" fontId="11" fillId="0" borderId="7" xfId="58" applyNumberFormat="1" applyFont="1" applyBorder="1" applyAlignment="1">
      <alignment horizontal="center" vertical="center" wrapText="1"/>
    </xf>
    <xf numFmtId="178" fontId="11" fillId="0" borderId="3" xfId="58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0" fontId="3" fillId="0" borderId="3" xfId="59" applyNumberFormat="1" applyFont="1" applyFill="1" applyBorder="1" applyAlignment="1" applyProtection="1">
      <alignment horizontal="center" vertical="center"/>
    </xf>
    <xf numFmtId="178" fontId="3" fillId="0" borderId="3" xfId="59" applyNumberFormat="1" applyFont="1" applyFill="1" applyBorder="1" applyAlignment="1" applyProtection="1">
      <alignment horizontal="center" vertical="center"/>
    </xf>
    <xf numFmtId="177" fontId="9" fillId="0" borderId="3" xfId="58" applyNumberFormat="1" applyFont="1" applyFill="1" applyBorder="1" applyAlignment="1" applyProtection="1">
      <alignment horizontal="center" vertical="center"/>
    </xf>
    <xf numFmtId="177" fontId="3" fillId="0" borderId="7" xfId="58" applyNumberFormat="1" applyFont="1" applyFill="1" applyBorder="1" applyAlignment="1" applyProtection="1">
      <alignment horizontal="center" vertical="center"/>
    </xf>
    <xf numFmtId="178" fontId="11" fillId="0" borderId="3" xfId="58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55" applyFont="1" applyBorder="1" applyAlignment="1">
      <alignment horizontal="center" vertical="center"/>
    </xf>
    <xf numFmtId="0" fontId="3" fillId="0" borderId="1" xfId="55" applyFont="1" applyBorder="1" applyAlignment="1">
      <alignment horizontal="right" vertical="center"/>
    </xf>
    <xf numFmtId="0" fontId="2" fillId="0" borderId="3" xfId="55" applyBorder="1" applyAlignment="1">
      <alignment horizontal="center" vertical="center"/>
    </xf>
    <xf numFmtId="0" fontId="3" fillId="0" borderId="3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 wrapText="1"/>
    </xf>
    <xf numFmtId="0" fontId="3" fillId="0" borderId="3" xfId="55" applyFont="1" applyBorder="1" applyAlignment="1">
      <alignment horizontal="center" vertical="center" wrapText="1"/>
    </xf>
    <xf numFmtId="0" fontId="3" fillId="0" borderId="8" xfId="55" applyFont="1" applyBorder="1" applyAlignment="1">
      <alignment horizontal="center" vertical="center"/>
    </xf>
    <xf numFmtId="0" fontId="3" fillId="0" borderId="8" xfId="55" applyFont="1" applyBorder="1" applyAlignment="1">
      <alignment horizontal="center" vertical="center" wrapText="1"/>
    </xf>
    <xf numFmtId="0" fontId="3" fillId="0" borderId="4" xfId="55" applyFont="1" applyBorder="1" applyAlignment="1">
      <alignment horizontal="center" vertical="center" wrapText="1"/>
    </xf>
    <xf numFmtId="0" fontId="3" fillId="0" borderId="7" xfId="55" applyFont="1" applyBorder="1" applyAlignment="1">
      <alignment horizontal="center" vertical="center" wrapText="1"/>
    </xf>
    <xf numFmtId="0" fontId="3" fillId="0" borderId="5" xfId="55" applyFont="1" applyBorder="1" applyAlignment="1">
      <alignment horizontal="center" vertical="center"/>
    </xf>
    <xf numFmtId="0" fontId="3" fillId="0" borderId="5" xfId="55" applyFont="1" applyBorder="1" applyAlignment="1">
      <alignment horizontal="center" vertical="center" wrapText="1"/>
    </xf>
    <xf numFmtId="177" fontId="3" fillId="0" borderId="3" xfId="55" applyNumberFormat="1" applyFont="1" applyBorder="1">
      <alignment vertical="center"/>
    </xf>
    <xf numFmtId="177" fontId="3" fillId="0" borderId="3" xfId="55" applyNumberFormat="1" applyFont="1" applyBorder="1" applyAlignment="1">
      <alignment horizontal="center" vertical="center"/>
    </xf>
    <xf numFmtId="180" fontId="3" fillId="0" borderId="3" xfId="55" applyNumberFormat="1" applyFont="1" applyBorder="1" applyAlignment="1">
      <alignment horizontal="center" vertical="center"/>
    </xf>
    <xf numFmtId="177" fontId="3" fillId="0" borderId="3" xfId="55" applyNumberFormat="1" applyFont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/>
    </xf>
    <xf numFmtId="177" fontId="3" fillId="3" borderId="3" xfId="55" applyNumberFormat="1" applyFont="1" applyFill="1" applyBorder="1" applyAlignment="1">
      <alignment horizontal="center" vertical="center"/>
    </xf>
    <xf numFmtId="0" fontId="3" fillId="3" borderId="3" xfId="55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55" applyFont="1" applyBorder="1">
      <alignment vertical="center"/>
    </xf>
    <xf numFmtId="183" fontId="3" fillId="0" borderId="3" xfId="55" applyNumberFormat="1" applyFont="1" applyBorder="1" applyAlignment="1">
      <alignment horizontal="center" vertical="center"/>
    </xf>
    <xf numFmtId="177" fontId="1" fillId="0" borderId="0" xfId="55" applyNumberFormat="1" applyFont="1" applyBorder="1" applyAlignment="1">
      <alignment horizontal="center" vertical="center"/>
    </xf>
    <xf numFmtId="177" fontId="3" fillId="0" borderId="1" xfId="55" applyNumberFormat="1" applyFont="1" applyBorder="1" applyAlignment="1">
      <alignment horizontal="right" vertical="center"/>
    </xf>
    <xf numFmtId="177" fontId="3" fillId="0" borderId="2" xfId="55" applyNumberFormat="1" applyFont="1" applyBorder="1" applyAlignment="1">
      <alignment horizontal="center" vertical="center" wrapText="1"/>
    </xf>
    <xf numFmtId="0" fontId="3" fillId="0" borderId="9" xfId="55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</xf>
    <xf numFmtId="177" fontId="3" fillId="0" borderId="8" xfId="55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</xf>
    <xf numFmtId="177" fontId="3" fillId="0" borderId="5" xfId="55" applyNumberFormat="1" applyFont="1" applyBorder="1" applyAlignment="1">
      <alignment horizontal="center" vertical="center" wrapText="1"/>
    </xf>
    <xf numFmtId="177" fontId="1" fillId="0" borderId="1" xfId="55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85" fontId="3" fillId="0" borderId="3" xfId="55" applyNumberFormat="1" applyFont="1" applyBorder="1" applyAlignment="1">
      <alignment horizontal="center" vertical="center"/>
    </xf>
    <xf numFmtId="0" fontId="2" fillId="0" borderId="0" xfId="55">
      <alignment vertical="center"/>
    </xf>
    <xf numFmtId="0" fontId="3" fillId="0" borderId="0" xfId="55" applyFont="1" applyAlignment="1">
      <alignment horizontal="center" vertical="center"/>
    </xf>
    <xf numFmtId="180" fontId="3" fillId="0" borderId="3" xfId="49" applyNumberFormat="1" applyFont="1" applyBorder="1" applyAlignment="1">
      <alignment horizontal="center" vertical="center"/>
    </xf>
    <xf numFmtId="186" fontId="3" fillId="0" borderId="3" xfId="55" applyNumberFormat="1" applyFont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43" fontId="16" fillId="0" borderId="0" xfId="55" applyNumberFormat="1" applyFont="1" applyAlignment="1">
      <alignment horizontal="center" vertical="center"/>
    </xf>
    <xf numFmtId="0" fontId="3" fillId="0" borderId="0" xfId="55" applyFont="1" applyAlignment="1">
      <alignment vertical="center"/>
    </xf>
    <xf numFmtId="177" fontId="3" fillId="0" borderId="0" xfId="55" applyNumberFormat="1" applyFont="1" applyAlignment="1">
      <alignment vertical="center"/>
    </xf>
    <xf numFmtId="177" fontId="3" fillId="0" borderId="0" xfId="55" applyNumberFormat="1" applyFont="1">
      <alignment vertical="center"/>
    </xf>
    <xf numFmtId="0" fontId="2" fillId="0" borderId="0" xfId="55" applyAlignment="1">
      <alignment vertical="center"/>
    </xf>
    <xf numFmtId="43" fontId="0" fillId="0" borderId="0" xfId="0" applyNumberForma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83" fontId="3" fillId="0" borderId="3" xfId="49" applyNumberFormat="1" applyFont="1" applyFill="1" applyBorder="1" applyAlignment="1">
      <alignment horizontal="center" vertical="center"/>
    </xf>
    <xf numFmtId="179" fontId="3" fillId="0" borderId="3" xfId="49" applyNumberFormat="1" applyFont="1" applyFill="1" applyBorder="1" applyAlignment="1">
      <alignment horizontal="center" vertical="center"/>
    </xf>
    <xf numFmtId="177" fontId="2" fillId="0" borderId="0" xfId="55" applyNumberFormat="1">
      <alignment vertical="center"/>
    </xf>
    <xf numFmtId="183" fontId="3" fillId="0" borderId="3" xfId="49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域寿险数据表_9" xfId="56"/>
    <cellStyle name="常规_县域寿险数据表_15" xfId="57"/>
    <cellStyle name="常规_Sheet1" xfId="58"/>
    <cellStyle name="常规 2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"/>
  <sheetViews>
    <sheetView workbookViewId="0">
      <selection activeCell="A15" sqref="A15:Z15"/>
    </sheetView>
  </sheetViews>
  <sheetFormatPr defaultColWidth="9" defaultRowHeight="14.4"/>
  <cols>
    <col min="1" max="1" width="9" style="144"/>
    <col min="2" max="2" width="10.3333333333333" style="144" customWidth="1"/>
    <col min="3" max="3" width="9" style="144"/>
    <col min="4" max="4" width="7.88888888888889" style="144" customWidth="1"/>
    <col min="5" max="5" width="9.33333333333333" style="144" customWidth="1"/>
    <col min="6" max="6" width="10.25" style="144" customWidth="1"/>
    <col min="7" max="7" width="9.66666666666667" style="144"/>
    <col min="8" max="8" width="9.62962962962963" style="144"/>
    <col min="9" max="9" width="7.77777777777778" style="144" customWidth="1"/>
    <col min="10" max="10" width="11" style="144" customWidth="1"/>
    <col min="11" max="11" width="8" style="144" customWidth="1"/>
    <col min="12" max="12" width="10.5555555555556" style="144"/>
    <col min="13" max="13" width="9.77777777777778" style="144" customWidth="1"/>
    <col min="14" max="14" width="10.25" style="144" customWidth="1"/>
    <col min="15" max="15" width="9" style="144"/>
    <col min="16" max="16" width="13" style="144"/>
    <col min="17" max="17" width="9" style="146" customWidth="1"/>
    <col min="18" max="18" width="10.7777777777778" style="144" customWidth="1"/>
    <col min="19" max="19" width="10.5555555555556" style="144" customWidth="1"/>
    <col min="20" max="20" width="9.66666666666667" style="144" customWidth="1"/>
    <col min="21" max="21" width="9" style="144"/>
    <col min="22" max="22" width="9.37962962962963" style="144" customWidth="1"/>
    <col min="23" max="23" width="9.62962962962963" style="144"/>
    <col min="24" max="24" width="10.5" style="144" customWidth="1"/>
    <col min="25" max="25" width="11.75" style="144"/>
    <col min="26" max="16384" width="9" style="144"/>
  </cols>
  <sheetData>
    <row r="1" s="144" customFormat="1" ht="30" customHeight="1" spans="1:26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72"/>
      <c r="R1" s="147"/>
      <c r="S1" s="147"/>
      <c r="T1" s="147"/>
      <c r="U1" s="147"/>
      <c r="V1" s="147"/>
      <c r="W1" s="147"/>
      <c r="X1" s="147"/>
      <c r="Y1" s="147"/>
      <c r="Z1" s="147"/>
    </row>
    <row r="2" s="144" customFormat="1" spans="1:26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73"/>
      <c r="R2" s="148"/>
      <c r="S2" s="148"/>
      <c r="T2" s="148"/>
      <c r="U2" s="148"/>
      <c r="V2" s="148"/>
      <c r="W2" s="148"/>
      <c r="X2" s="148"/>
      <c r="Y2" s="148"/>
      <c r="Z2" s="148"/>
    </row>
    <row r="3" s="144" customFormat="1" spans="1:26">
      <c r="A3" s="149" t="s">
        <v>2</v>
      </c>
      <c r="B3" s="150" t="s">
        <v>3</v>
      </c>
      <c r="C3" s="151" t="s">
        <v>4</v>
      </c>
      <c r="D3" s="152" t="s">
        <v>5</v>
      </c>
      <c r="E3" s="153" t="s">
        <v>6</v>
      </c>
      <c r="F3" s="153"/>
      <c r="G3" s="153"/>
      <c r="H3" s="153"/>
      <c r="I3" s="153"/>
      <c r="J3" s="153"/>
      <c r="K3" s="153"/>
      <c r="L3" s="153"/>
      <c r="M3" s="153"/>
      <c r="N3" s="153"/>
      <c r="O3" s="150" t="s">
        <v>7</v>
      </c>
      <c r="P3" s="150"/>
      <c r="Q3" s="174" t="s">
        <v>8</v>
      </c>
      <c r="R3" s="152" t="s">
        <v>9</v>
      </c>
      <c r="S3" s="152" t="s">
        <v>10</v>
      </c>
      <c r="T3" s="175" t="s">
        <v>11</v>
      </c>
      <c r="U3" s="176"/>
      <c r="V3" s="152" t="s">
        <v>12</v>
      </c>
      <c r="W3" s="153" t="s">
        <v>13</v>
      </c>
      <c r="X3" s="153" t="s">
        <v>14</v>
      </c>
      <c r="Y3" s="153" t="s">
        <v>15</v>
      </c>
      <c r="Z3" s="153" t="s">
        <v>16</v>
      </c>
    </row>
    <row r="4" s="144" customFormat="1" spans="1:26">
      <c r="A4" s="149"/>
      <c r="B4" s="150"/>
      <c r="C4" s="154"/>
      <c r="D4" s="155"/>
      <c r="E4" s="153" t="s">
        <v>17</v>
      </c>
      <c r="F4" s="153"/>
      <c r="G4" s="156" t="s">
        <v>18</v>
      </c>
      <c r="H4" s="157"/>
      <c r="I4" s="150" t="s">
        <v>19</v>
      </c>
      <c r="J4" s="150"/>
      <c r="K4" s="150" t="s">
        <v>20</v>
      </c>
      <c r="L4" s="150"/>
      <c r="M4" s="150" t="s">
        <v>21</v>
      </c>
      <c r="N4" s="150"/>
      <c r="O4" s="150"/>
      <c r="P4" s="150"/>
      <c r="Q4" s="177"/>
      <c r="R4" s="155"/>
      <c r="S4" s="159"/>
      <c r="T4" s="178"/>
      <c r="U4" s="179"/>
      <c r="V4" s="155"/>
      <c r="W4" s="153"/>
      <c r="X4" s="153"/>
      <c r="Y4" s="153"/>
      <c r="Z4" s="153"/>
    </row>
    <row r="5" s="144" customFormat="1" ht="36" spans="1:26">
      <c r="A5" s="149"/>
      <c r="B5" s="150"/>
      <c r="C5" s="158"/>
      <c r="D5" s="159"/>
      <c r="E5" s="153" t="s">
        <v>22</v>
      </c>
      <c r="F5" s="150" t="s">
        <v>23</v>
      </c>
      <c r="G5" s="153" t="s">
        <v>22</v>
      </c>
      <c r="H5" s="150" t="s">
        <v>23</v>
      </c>
      <c r="I5" s="153" t="s">
        <v>22</v>
      </c>
      <c r="J5" s="150" t="s">
        <v>23</v>
      </c>
      <c r="K5" s="153" t="s">
        <v>22</v>
      </c>
      <c r="L5" s="161" t="s">
        <v>23</v>
      </c>
      <c r="M5" s="153" t="s">
        <v>22</v>
      </c>
      <c r="N5" s="150" t="s">
        <v>23</v>
      </c>
      <c r="O5" s="153" t="s">
        <v>24</v>
      </c>
      <c r="P5" s="150" t="s">
        <v>23</v>
      </c>
      <c r="Q5" s="180"/>
      <c r="R5" s="159"/>
      <c r="S5" s="153" t="s">
        <v>23</v>
      </c>
      <c r="T5" s="153" t="s">
        <v>25</v>
      </c>
      <c r="U5" s="153" t="s">
        <v>23</v>
      </c>
      <c r="V5" s="159"/>
      <c r="W5" s="153"/>
      <c r="X5" s="153"/>
      <c r="Y5" s="153"/>
      <c r="Z5" s="153"/>
    </row>
    <row r="6" s="144" customFormat="1" spans="1:26">
      <c r="A6" s="150" t="s">
        <v>26</v>
      </c>
      <c r="B6" s="160">
        <f t="shared" ref="B6:B14" si="0">N6+P6+Q6+R6+S6+U6+V6</f>
        <v>44104.977862</v>
      </c>
      <c r="C6" s="160">
        <f>B6/B14*100</f>
        <v>50.564912482212</v>
      </c>
      <c r="D6" s="161">
        <v>6.06066683773845</v>
      </c>
      <c r="E6" s="162">
        <v>78486</v>
      </c>
      <c r="F6" s="161">
        <v>25806.991311</v>
      </c>
      <c r="G6" s="162">
        <v>9718</v>
      </c>
      <c r="H6" s="161">
        <v>2028.721586</v>
      </c>
      <c r="I6" s="162">
        <v>64585</v>
      </c>
      <c r="J6" s="161">
        <v>744.604257</v>
      </c>
      <c r="K6" s="162">
        <v>1896</v>
      </c>
      <c r="L6" s="161">
        <v>300.784118</v>
      </c>
      <c r="M6" s="162">
        <v>154685</v>
      </c>
      <c r="N6" s="161">
        <v>28881.101272</v>
      </c>
      <c r="O6" s="150">
        <v>110</v>
      </c>
      <c r="P6" s="161">
        <v>329.159813</v>
      </c>
      <c r="Q6" s="161">
        <v>67.585181</v>
      </c>
      <c r="R6" s="161">
        <v>1731.65507</v>
      </c>
      <c r="S6" s="161">
        <v>5886.51</v>
      </c>
      <c r="T6" s="162">
        <v>1252301</v>
      </c>
      <c r="U6" s="161">
        <v>4327.95</v>
      </c>
      <c r="V6" s="150">
        <v>2881.016526</v>
      </c>
      <c r="W6" s="150">
        <v>52218</v>
      </c>
      <c r="X6" s="161">
        <v>20950.049511</v>
      </c>
      <c r="Y6" s="161">
        <v>4846.784875</v>
      </c>
      <c r="Z6" s="161">
        <v>2327.966412</v>
      </c>
    </row>
    <row r="7" s="144" customFormat="1" spans="1:26">
      <c r="A7" s="150" t="s">
        <v>27</v>
      </c>
      <c r="B7" s="160">
        <f t="shared" si="0"/>
        <v>15640.84</v>
      </c>
      <c r="C7" s="160">
        <f>B7/B14*100</f>
        <v>17.9317107520801</v>
      </c>
      <c r="D7" s="161">
        <v>21.8212703780696</v>
      </c>
      <c r="E7" s="150">
        <v>58859</v>
      </c>
      <c r="F7" s="150">
        <v>10652.31</v>
      </c>
      <c r="G7" s="162">
        <v>9299</v>
      </c>
      <c r="H7" s="150">
        <v>1648.58</v>
      </c>
      <c r="I7" s="150">
        <v>13778</v>
      </c>
      <c r="J7" s="150">
        <v>155.88</v>
      </c>
      <c r="K7" s="150">
        <v>0</v>
      </c>
      <c r="L7" s="150">
        <v>0</v>
      </c>
      <c r="M7" s="150">
        <v>81936</v>
      </c>
      <c r="N7" s="150">
        <v>12456.77</v>
      </c>
      <c r="O7" s="150">
        <v>350</v>
      </c>
      <c r="P7" s="150">
        <v>261.92</v>
      </c>
      <c r="Q7" s="161">
        <v>4</v>
      </c>
      <c r="R7" s="150">
        <v>444.03</v>
      </c>
      <c r="S7" s="150">
        <v>1736.98</v>
      </c>
      <c r="T7" s="162">
        <v>0</v>
      </c>
      <c r="U7" s="150">
        <v>0</v>
      </c>
      <c r="V7" s="150">
        <v>737.14</v>
      </c>
      <c r="W7" s="150">
        <v>12976</v>
      </c>
      <c r="X7" s="150">
        <v>6835.41</v>
      </c>
      <c r="Y7" s="183">
        <v>1980.79</v>
      </c>
      <c r="Z7" s="183">
        <v>1105.1</v>
      </c>
    </row>
    <row r="8" s="144" customFormat="1" spans="1:26">
      <c r="A8" s="150" t="s">
        <v>28</v>
      </c>
      <c r="B8" s="160">
        <f t="shared" si="0"/>
        <v>7377.1118</v>
      </c>
      <c r="C8" s="160">
        <f>B8/B14*100</f>
        <v>8.45761704507923</v>
      </c>
      <c r="D8" s="161">
        <v>3.50526428034256</v>
      </c>
      <c r="E8" s="150">
        <v>7582</v>
      </c>
      <c r="F8" s="150">
        <v>3716.08</v>
      </c>
      <c r="G8" s="162">
        <v>914</v>
      </c>
      <c r="H8" s="150">
        <v>288.45</v>
      </c>
      <c r="I8" s="150">
        <v>15194</v>
      </c>
      <c r="J8" s="150">
        <v>172.5</v>
      </c>
      <c r="K8" s="150">
        <v>67</v>
      </c>
      <c r="L8" s="150">
        <v>7.07</v>
      </c>
      <c r="M8" s="150">
        <v>23757</v>
      </c>
      <c r="N8" s="161">
        <v>4184.1</v>
      </c>
      <c r="O8" s="150">
        <v>28</v>
      </c>
      <c r="P8" s="150">
        <v>17.9</v>
      </c>
      <c r="Q8" s="161">
        <v>0.0018</v>
      </c>
      <c r="R8" s="150">
        <v>361.8</v>
      </c>
      <c r="S8" s="150">
        <v>2209.47</v>
      </c>
      <c r="T8" s="162">
        <v>0</v>
      </c>
      <c r="U8" s="150">
        <v>0</v>
      </c>
      <c r="V8" s="150">
        <v>603.84</v>
      </c>
      <c r="W8" s="150">
        <v>8540</v>
      </c>
      <c r="X8" s="150">
        <v>4149.39</v>
      </c>
      <c r="Y8" s="150">
        <v>638.99</v>
      </c>
      <c r="Z8" s="150">
        <v>316.6</v>
      </c>
    </row>
    <row r="9" s="144" customFormat="1" spans="1:26">
      <c r="A9" s="150" t="s">
        <v>29</v>
      </c>
      <c r="B9" s="160">
        <f t="shared" si="0"/>
        <v>2472.89</v>
      </c>
      <c r="C9" s="160">
        <f>B9/B14*100</f>
        <v>2.83508738672037</v>
      </c>
      <c r="D9" s="161">
        <v>-25.023724846357</v>
      </c>
      <c r="E9" s="150">
        <v>5895</v>
      </c>
      <c r="F9" s="150">
        <v>893.96</v>
      </c>
      <c r="G9" s="162">
        <v>10126</v>
      </c>
      <c r="H9" s="150">
        <v>1403.03</v>
      </c>
      <c r="I9" s="150">
        <v>4</v>
      </c>
      <c r="J9" s="150">
        <v>0.05</v>
      </c>
      <c r="K9" s="150">
        <v>0</v>
      </c>
      <c r="L9" s="150">
        <v>0</v>
      </c>
      <c r="M9" s="150">
        <v>16025</v>
      </c>
      <c r="N9" s="150">
        <v>2297.04</v>
      </c>
      <c r="O9" s="150">
        <v>0</v>
      </c>
      <c r="P9" s="150">
        <v>0</v>
      </c>
      <c r="Q9" s="161">
        <v>4.08</v>
      </c>
      <c r="R9" s="150">
        <v>4.34</v>
      </c>
      <c r="S9" s="150">
        <v>0</v>
      </c>
      <c r="T9" s="162">
        <v>0</v>
      </c>
      <c r="U9" s="150">
        <v>0</v>
      </c>
      <c r="V9" s="150">
        <v>167.43</v>
      </c>
      <c r="W9" s="150">
        <v>2549</v>
      </c>
      <c r="X9" s="150">
        <v>1473.42</v>
      </c>
      <c r="Y9" s="150">
        <v>420.32</v>
      </c>
      <c r="Z9" s="150">
        <v>237.9</v>
      </c>
    </row>
    <row r="10" s="144" customFormat="1" spans="1:26">
      <c r="A10" s="150" t="s">
        <v>30</v>
      </c>
      <c r="B10" s="160">
        <f t="shared" si="0"/>
        <v>11394.4822037736</v>
      </c>
      <c r="C10" s="160">
        <f>B10/B14*100</f>
        <v>13.06340062604</v>
      </c>
      <c r="D10" s="161">
        <v>9.94334121387842</v>
      </c>
      <c r="E10" s="150">
        <v>27307</v>
      </c>
      <c r="F10" s="161">
        <v>5443.4722490566</v>
      </c>
      <c r="G10" s="162">
        <v>26915</v>
      </c>
      <c r="H10" s="161">
        <v>4276.46695377358</v>
      </c>
      <c r="I10" s="150">
        <v>9</v>
      </c>
      <c r="J10" s="161">
        <v>0.11</v>
      </c>
      <c r="K10" s="150">
        <v>0</v>
      </c>
      <c r="L10" s="150">
        <v>0</v>
      </c>
      <c r="M10" s="162">
        <v>54231</v>
      </c>
      <c r="N10" s="161">
        <v>9720.04920283019</v>
      </c>
      <c r="O10" s="150">
        <v>40</v>
      </c>
      <c r="P10" s="161">
        <v>20.3406452830188</v>
      </c>
      <c r="Q10" s="161">
        <v>28.8461556603774</v>
      </c>
      <c r="R10" s="161">
        <v>416.539687735849</v>
      </c>
      <c r="S10" s="161">
        <v>1009.04</v>
      </c>
      <c r="T10" s="162">
        <v>0</v>
      </c>
      <c r="U10" s="150">
        <v>0</v>
      </c>
      <c r="V10" s="161">
        <v>199.666512264151</v>
      </c>
      <c r="W10" s="150">
        <v>1826</v>
      </c>
      <c r="X10" s="161">
        <v>4783.8</v>
      </c>
      <c r="Y10" s="150">
        <v>1315.12</v>
      </c>
      <c r="Z10" s="161">
        <v>794.85</v>
      </c>
    </row>
    <row r="11" s="144" customFormat="1" spans="1:26">
      <c r="A11" s="150" t="s">
        <v>31</v>
      </c>
      <c r="B11" s="160">
        <f t="shared" si="0"/>
        <v>2737.63</v>
      </c>
      <c r="C11" s="160">
        <f>B11/B14*100</f>
        <v>3.13860312529359</v>
      </c>
      <c r="D11" s="161">
        <v>6.36818935941222</v>
      </c>
      <c r="E11" s="150">
        <v>5692</v>
      </c>
      <c r="F11" s="161">
        <v>2244.63</v>
      </c>
      <c r="G11" s="162">
        <v>675</v>
      </c>
      <c r="H11" s="161">
        <v>267</v>
      </c>
      <c r="I11" s="150">
        <v>95</v>
      </c>
      <c r="J11" s="150">
        <v>1.02</v>
      </c>
      <c r="K11" s="150">
        <v>0</v>
      </c>
      <c r="L11" s="150">
        <v>0</v>
      </c>
      <c r="M11" s="150">
        <v>6462</v>
      </c>
      <c r="N11" s="161">
        <v>2512.65</v>
      </c>
      <c r="O11" s="150">
        <v>9</v>
      </c>
      <c r="P11" s="150">
        <v>8.48</v>
      </c>
      <c r="Q11" s="161">
        <v>0</v>
      </c>
      <c r="R11" s="150">
        <v>19.25</v>
      </c>
      <c r="S11" s="150">
        <v>143.86</v>
      </c>
      <c r="T11" s="162">
        <v>0</v>
      </c>
      <c r="U11" s="150">
        <v>0</v>
      </c>
      <c r="V11" s="150">
        <v>53.39</v>
      </c>
      <c r="W11" s="150">
        <v>2631</v>
      </c>
      <c r="X11" s="150">
        <v>1146.81</v>
      </c>
      <c r="Y11" s="150">
        <v>343.26</v>
      </c>
      <c r="Z11" s="150">
        <v>198.69</v>
      </c>
    </row>
    <row r="12" s="144" customFormat="1" spans="1:26">
      <c r="A12" s="150" t="s">
        <v>32</v>
      </c>
      <c r="B12" s="160">
        <f t="shared" si="0"/>
        <v>115.56</v>
      </c>
      <c r="C12" s="160">
        <f>B12/B14*100</f>
        <v>0.132485754889787</v>
      </c>
      <c r="D12" s="161">
        <v>-82.5900928046282</v>
      </c>
      <c r="E12" s="150">
        <v>60</v>
      </c>
      <c r="F12" s="161">
        <v>33.52</v>
      </c>
      <c r="G12" s="162">
        <v>0</v>
      </c>
      <c r="H12" s="161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60</v>
      </c>
      <c r="N12" s="161">
        <v>33.52</v>
      </c>
      <c r="O12" s="150">
        <v>0</v>
      </c>
      <c r="P12" s="150">
        <v>0</v>
      </c>
      <c r="Q12" s="161">
        <v>0</v>
      </c>
      <c r="R12" s="150">
        <v>0</v>
      </c>
      <c r="S12" s="150">
        <v>82.04</v>
      </c>
      <c r="T12" s="162">
        <v>0</v>
      </c>
      <c r="U12" s="150">
        <v>0</v>
      </c>
      <c r="V12" s="150">
        <v>0</v>
      </c>
      <c r="W12" s="150">
        <v>8890</v>
      </c>
      <c r="X12" s="161">
        <v>405.78</v>
      </c>
      <c r="Y12" s="161">
        <v>4.23</v>
      </c>
      <c r="Z12" s="150">
        <v>2.86</v>
      </c>
    </row>
    <row r="13" s="144" customFormat="1" spans="1:26">
      <c r="A13" s="150" t="s">
        <v>33</v>
      </c>
      <c r="B13" s="160">
        <f t="shared" si="0"/>
        <v>3380.98</v>
      </c>
      <c r="C13" s="160">
        <f>B13/B14*100</f>
        <v>3.87618282768494</v>
      </c>
      <c r="D13" s="161">
        <v>28.6249624311872</v>
      </c>
      <c r="E13" s="150">
        <v>7783</v>
      </c>
      <c r="F13" s="161">
        <v>2716.11</v>
      </c>
      <c r="G13" s="162">
        <v>826</v>
      </c>
      <c r="H13" s="161">
        <v>288.49</v>
      </c>
      <c r="I13" s="150">
        <v>0</v>
      </c>
      <c r="J13" s="150">
        <v>0</v>
      </c>
      <c r="K13" s="150">
        <v>0</v>
      </c>
      <c r="L13" s="150">
        <v>0</v>
      </c>
      <c r="M13" s="150">
        <v>8609</v>
      </c>
      <c r="N13" s="161">
        <v>3004.6</v>
      </c>
      <c r="O13" s="150">
        <v>12</v>
      </c>
      <c r="P13" s="150">
        <v>6.98</v>
      </c>
      <c r="Q13" s="161">
        <v>2.65</v>
      </c>
      <c r="R13" s="150">
        <v>123.66</v>
      </c>
      <c r="S13" s="150">
        <v>0</v>
      </c>
      <c r="T13" s="162">
        <v>0</v>
      </c>
      <c r="U13" s="150">
        <v>0</v>
      </c>
      <c r="V13" s="150">
        <v>243.09</v>
      </c>
      <c r="W13" s="150">
        <v>2860</v>
      </c>
      <c r="X13" s="161">
        <v>2154.93</v>
      </c>
      <c r="Y13" s="161">
        <v>478.32</v>
      </c>
      <c r="Z13" s="150">
        <v>292.45</v>
      </c>
    </row>
    <row r="14" s="145" customFormat="1" spans="1:26">
      <c r="A14" s="150" t="s">
        <v>34</v>
      </c>
      <c r="B14" s="161">
        <f t="shared" si="0"/>
        <v>87224.4718657736</v>
      </c>
      <c r="C14" s="161"/>
      <c r="D14" s="163">
        <v>7.58</v>
      </c>
      <c r="E14" s="162">
        <f t="shared" ref="E14:Z14" si="1">SUM(E6:E13)</f>
        <v>191664</v>
      </c>
      <c r="F14" s="161">
        <f t="shared" si="1"/>
        <v>51507.0735600566</v>
      </c>
      <c r="G14" s="162">
        <f t="shared" si="1"/>
        <v>58473</v>
      </c>
      <c r="H14" s="161">
        <f t="shared" si="1"/>
        <v>10200.7385397736</v>
      </c>
      <c r="I14" s="162">
        <f t="shared" si="1"/>
        <v>93665</v>
      </c>
      <c r="J14" s="161">
        <f t="shared" si="1"/>
        <v>1074.164257</v>
      </c>
      <c r="K14" s="162">
        <f t="shared" si="1"/>
        <v>1963</v>
      </c>
      <c r="L14" s="161">
        <f t="shared" si="1"/>
        <v>307.854118</v>
      </c>
      <c r="M14" s="162">
        <f t="shared" si="1"/>
        <v>345765</v>
      </c>
      <c r="N14" s="161">
        <f t="shared" si="1"/>
        <v>63089.8304748302</v>
      </c>
      <c r="O14" s="162">
        <f t="shared" si="1"/>
        <v>549</v>
      </c>
      <c r="P14" s="161">
        <f t="shared" si="1"/>
        <v>644.780458283019</v>
      </c>
      <c r="Q14" s="161">
        <f t="shared" si="1"/>
        <v>107.163136660377</v>
      </c>
      <c r="R14" s="161">
        <f t="shared" si="1"/>
        <v>3101.27475773585</v>
      </c>
      <c r="S14" s="161">
        <f t="shared" si="1"/>
        <v>11067.9</v>
      </c>
      <c r="T14" s="162">
        <f t="shared" si="1"/>
        <v>1252301</v>
      </c>
      <c r="U14" s="161">
        <f t="shared" si="1"/>
        <v>4327.95</v>
      </c>
      <c r="V14" s="161">
        <f t="shared" si="1"/>
        <v>4885.57303826415</v>
      </c>
      <c r="W14" s="162">
        <f t="shared" si="1"/>
        <v>92490</v>
      </c>
      <c r="X14" s="161">
        <f t="shared" si="1"/>
        <v>41899.589511</v>
      </c>
      <c r="Y14" s="161">
        <f t="shared" si="1"/>
        <v>10027.814875</v>
      </c>
      <c r="Z14" s="161">
        <f t="shared" si="1"/>
        <v>5276.416412</v>
      </c>
    </row>
    <row r="15" s="144" customFormat="1" ht="20.4" spans="1:26">
      <c r="A15" s="164" t="s">
        <v>35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81"/>
      <c r="R15" s="164"/>
      <c r="S15" s="164"/>
      <c r="T15" s="164"/>
      <c r="U15" s="164"/>
      <c r="V15" s="164"/>
      <c r="W15" s="164"/>
      <c r="X15" s="164"/>
      <c r="Y15" s="164"/>
      <c r="Z15" s="164"/>
    </row>
    <row r="16" s="144" customFormat="1" spans="1:26">
      <c r="A16" s="149" t="s">
        <v>2</v>
      </c>
      <c r="B16" s="150" t="s">
        <v>3</v>
      </c>
      <c r="C16" s="151" t="s">
        <v>4</v>
      </c>
      <c r="D16" s="152" t="s">
        <v>5</v>
      </c>
      <c r="E16" s="153" t="s">
        <v>6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0" t="s">
        <v>7</v>
      </c>
      <c r="P16" s="150"/>
      <c r="Q16" s="174" t="s">
        <v>8</v>
      </c>
      <c r="R16" s="152" t="s">
        <v>9</v>
      </c>
      <c r="S16" s="152" t="s">
        <v>10</v>
      </c>
      <c r="T16" s="175" t="s">
        <v>11</v>
      </c>
      <c r="U16" s="176"/>
      <c r="V16" s="152" t="s">
        <v>12</v>
      </c>
      <c r="W16" s="153" t="s">
        <v>13</v>
      </c>
      <c r="X16" s="153" t="s">
        <v>14</v>
      </c>
      <c r="Y16" s="153" t="s">
        <v>15</v>
      </c>
      <c r="Z16" s="153" t="s">
        <v>16</v>
      </c>
    </row>
    <row r="17" s="144" customFormat="1" ht="27" customHeight="1" spans="1:26">
      <c r="A17" s="149"/>
      <c r="B17" s="150"/>
      <c r="C17" s="154"/>
      <c r="D17" s="155"/>
      <c r="E17" s="153" t="s">
        <v>17</v>
      </c>
      <c r="F17" s="153"/>
      <c r="G17" s="156" t="s">
        <v>18</v>
      </c>
      <c r="H17" s="157"/>
      <c r="I17" s="150" t="s">
        <v>19</v>
      </c>
      <c r="J17" s="150"/>
      <c r="K17" s="150" t="s">
        <v>20</v>
      </c>
      <c r="L17" s="150"/>
      <c r="M17" s="150" t="s">
        <v>21</v>
      </c>
      <c r="N17" s="150"/>
      <c r="O17" s="150"/>
      <c r="P17" s="150"/>
      <c r="Q17" s="177"/>
      <c r="R17" s="155"/>
      <c r="S17" s="159"/>
      <c r="T17" s="178"/>
      <c r="U17" s="179"/>
      <c r="V17" s="155"/>
      <c r="W17" s="153"/>
      <c r="X17" s="153"/>
      <c r="Y17" s="153"/>
      <c r="Z17" s="153"/>
    </row>
    <row r="18" s="144" customFormat="1" ht="36" spans="1:26">
      <c r="A18" s="149"/>
      <c r="B18" s="150"/>
      <c r="C18" s="158"/>
      <c r="D18" s="159"/>
      <c r="E18" s="153" t="s">
        <v>22</v>
      </c>
      <c r="F18" s="150" t="s">
        <v>23</v>
      </c>
      <c r="G18" s="153" t="s">
        <v>22</v>
      </c>
      <c r="H18" s="150" t="s">
        <v>23</v>
      </c>
      <c r="I18" s="153" t="s">
        <v>22</v>
      </c>
      <c r="J18" s="150" t="s">
        <v>23</v>
      </c>
      <c r="K18" s="153" t="s">
        <v>22</v>
      </c>
      <c r="L18" s="161" t="s">
        <v>23</v>
      </c>
      <c r="M18" s="153" t="s">
        <v>22</v>
      </c>
      <c r="N18" s="150" t="s">
        <v>23</v>
      </c>
      <c r="O18" s="153" t="s">
        <v>24</v>
      </c>
      <c r="P18" s="150" t="s">
        <v>23</v>
      </c>
      <c r="Q18" s="180"/>
      <c r="R18" s="159"/>
      <c r="S18" s="153" t="s">
        <v>23</v>
      </c>
      <c r="T18" s="153" t="s">
        <v>25</v>
      </c>
      <c r="U18" s="153" t="s">
        <v>23</v>
      </c>
      <c r="V18" s="159"/>
      <c r="W18" s="153"/>
      <c r="X18" s="153"/>
      <c r="Y18" s="153"/>
      <c r="Z18" s="153"/>
    </row>
    <row r="19" s="144" customFormat="1" spans="1:26">
      <c r="A19" s="150" t="s">
        <v>26</v>
      </c>
      <c r="B19" s="161">
        <f t="shared" ref="B19:B25" si="2">N19+P19+Q19+R19+S19+U19+V19</f>
        <v>3829.185739</v>
      </c>
      <c r="C19" s="160">
        <f>B19/B25*100</f>
        <v>47.6828915371631</v>
      </c>
      <c r="D19" s="161">
        <v>25.3507757389734</v>
      </c>
      <c r="E19" s="162">
        <v>7758</v>
      </c>
      <c r="F19" s="161">
        <v>2501.392452</v>
      </c>
      <c r="G19" s="162">
        <v>570</v>
      </c>
      <c r="H19" s="161">
        <v>180.04591</v>
      </c>
      <c r="I19" s="162">
        <v>7157</v>
      </c>
      <c r="J19" s="161">
        <v>81.320468</v>
      </c>
      <c r="K19" s="162">
        <v>423</v>
      </c>
      <c r="L19" s="161">
        <v>48.994264</v>
      </c>
      <c r="M19" s="162">
        <v>15908</v>
      </c>
      <c r="N19" s="161">
        <v>2811.753094</v>
      </c>
      <c r="O19" s="150">
        <v>8</v>
      </c>
      <c r="P19" s="161">
        <v>21.727244</v>
      </c>
      <c r="Q19" s="161">
        <v>0.737159</v>
      </c>
      <c r="R19" s="161">
        <v>134.62499</v>
      </c>
      <c r="S19" s="161">
        <v>626.16</v>
      </c>
      <c r="T19" s="150">
        <v>0</v>
      </c>
      <c r="U19" s="150">
        <v>0</v>
      </c>
      <c r="V19" s="161">
        <v>234.183252</v>
      </c>
      <c r="W19" s="150">
        <v>4564</v>
      </c>
      <c r="X19" s="161">
        <v>1554.486564</v>
      </c>
      <c r="Y19" s="161">
        <v>315.355578</v>
      </c>
      <c r="Z19" s="161">
        <v>247.165246</v>
      </c>
    </row>
    <row r="20" s="144" customFormat="1" spans="1:26">
      <c r="A20" s="150" t="s">
        <v>27</v>
      </c>
      <c r="B20" s="161">
        <f t="shared" si="2"/>
        <v>931.7</v>
      </c>
      <c r="C20" s="160">
        <f>B20/B25*100</f>
        <v>11.6019835738699</v>
      </c>
      <c r="D20" s="161">
        <v>8.18750798313959</v>
      </c>
      <c r="E20" s="150">
        <v>2870</v>
      </c>
      <c r="F20" s="150">
        <v>722.39</v>
      </c>
      <c r="G20" s="150">
        <v>932</v>
      </c>
      <c r="H20" s="150">
        <v>158.29</v>
      </c>
      <c r="I20" s="150">
        <v>907</v>
      </c>
      <c r="J20" s="150">
        <v>10.26</v>
      </c>
      <c r="K20" s="150">
        <v>0</v>
      </c>
      <c r="L20" s="150">
        <v>0</v>
      </c>
      <c r="M20" s="150">
        <v>4709</v>
      </c>
      <c r="N20" s="150">
        <v>890.94</v>
      </c>
      <c r="O20" s="150">
        <v>11</v>
      </c>
      <c r="P20" s="150">
        <v>4.09</v>
      </c>
      <c r="Q20" s="162">
        <v>0</v>
      </c>
      <c r="R20" s="150">
        <v>16.11</v>
      </c>
      <c r="S20" s="150">
        <v>0</v>
      </c>
      <c r="T20" s="150">
        <v>0</v>
      </c>
      <c r="U20" s="150">
        <v>0</v>
      </c>
      <c r="V20" s="150">
        <v>20.56</v>
      </c>
      <c r="W20" s="150">
        <v>748</v>
      </c>
      <c r="X20" s="150">
        <v>512.48</v>
      </c>
      <c r="Y20" s="150">
        <v>125.27</v>
      </c>
      <c r="Z20" s="150">
        <v>83.28</v>
      </c>
    </row>
    <row r="21" s="144" customFormat="1" spans="1:26">
      <c r="A21" s="150" t="s">
        <v>28</v>
      </c>
      <c r="B21" s="161">
        <f t="shared" si="2"/>
        <v>534.88</v>
      </c>
      <c r="C21" s="160">
        <f>B21/B25*100</f>
        <v>6.66058707093649</v>
      </c>
      <c r="D21" s="161">
        <v>-19.7115023791297</v>
      </c>
      <c r="E21" s="150">
        <v>863</v>
      </c>
      <c r="F21" s="150">
        <v>380.44</v>
      </c>
      <c r="G21" s="150">
        <v>72</v>
      </c>
      <c r="H21" s="150">
        <v>21.72</v>
      </c>
      <c r="I21" s="150">
        <v>1653</v>
      </c>
      <c r="J21" s="150">
        <v>18.72</v>
      </c>
      <c r="K21" s="150">
        <v>50</v>
      </c>
      <c r="L21" s="150">
        <v>5.28</v>
      </c>
      <c r="M21" s="150">
        <v>2638</v>
      </c>
      <c r="N21" s="150">
        <v>426.16</v>
      </c>
      <c r="O21" s="150">
        <v>7</v>
      </c>
      <c r="P21" s="150">
        <v>2.48</v>
      </c>
      <c r="Q21" s="162">
        <v>0</v>
      </c>
      <c r="R21" s="150">
        <v>46.27</v>
      </c>
      <c r="S21" s="150">
        <v>0</v>
      </c>
      <c r="T21" s="150">
        <v>0</v>
      </c>
      <c r="U21" s="150">
        <v>0</v>
      </c>
      <c r="V21" s="150">
        <v>59.97</v>
      </c>
      <c r="W21" s="150">
        <v>629</v>
      </c>
      <c r="X21" s="150">
        <v>273.68</v>
      </c>
      <c r="Y21" s="150">
        <v>0</v>
      </c>
      <c r="Z21" s="150">
        <v>0</v>
      </c>
    </row>
    <row r="22" s="144" customFormat="1" spans="1:26">
      <c r="A22" s="150" t="s">
        <v>29</v>
      </c>
      <c r="B22" s="161">
        <f t="shared" si="2"/>
        <v>363.8</v>
      </c>
      <c r="C22" s="160">
        <f>B22/B25*100</f>
        <v>4.53021533130178</v>
      </c>
      <c r="D22" s="165">
        <v>-3.3243868087481</v>
      </c>
      <c r="E22" s="166">
        <v>1499</v>
      </c>
      <c r="F22" s="166">
        <v>209.87</v>
      </c>
      <c r="G22" s="166">
        <v>998</v>
      </c>
      <c r="H22" s="165">
        <v>138.19</v>
      </c>
      <c r="I22" s="166">
        <v>0</v>
      </c>
      <c r="J22" s="166">
        <v>0</v>
      </c>
      <c r="K22" s="166">
        <v>0</v>
      </c>
      <c r="L22" s="165">
        <v>0</v>
      </c>
      <c r="M22" s="166">
        <v>2497</v>
      </c>
      <c r="N22" s="165">
        <v>348.06</v>
      </c>
      <c r="O22" s="150">
        <v>0</v>
      </c>
      <c r="P22" s="150">
        <v>0</v>
      </c>
      <c r="Q22" s="165">
        <v>0.58</v>
      </c>
      <c r="R22" s="165">
        <v>0.58</v>
      </c>
      <c r="S22" s="165">
        <v>0</v>
      </c>
      <c r="T22" s="166">
        <v>0</v>
      </c>
      <c r="U22" s="150">
        <v>0</v>
      </c>
      <c r="V22" s="165">
        <v>14.58</v>
      </c>
      <c r="W22" s="166">
        <v>263</v>
      </c>
      <c r="X22" s="165">
        <v>156.22</v>
      </c>
      <c r="Y22" s="165">
        <v>2.11</v>
      </c>
      <c r="Z22" s="165">
        <v>2.11</v>
      </c>
    </row>
    <row r="23" s="144" customFormat="1" spans="1:26">
      <c r="A23" s="150" t="s">
        <v>30</v>
      </c>
      <c r="B23" s="161">
        <f t="shared" si="2"/>
        <v>2149.54761132075</v>
      </c>
      <c r="C23" s="160">
        <f>B23/B25*100</f>
        <v>26.7672169988136</v>
      </c>
      <c r="D23" s="165">
        <v>-0.787434937151059</v>
      </c>
      <c r="E23" s="166">
        <v>3639</v>
      </c>
      <c r="F23" s="165">
        <v>706.735499056604</v>
      </c>
      <c r="G23" s="166">
        <v>2652</v>
      </c>
      <c r="H23" s="165">
        <v>425.98</v>
      </c>
      <c r="I23" s="166">
        <v>0</v>
      </c>
      <c r="J23" s="161">
        <v>0</v>
      </c>
      <c r="K23" s="166">
        <v>0</v>
      </c>
      <c r="L23" s="165">
        <v>0</v>
      </c>
      <c r="M23" s="166">
        <v>6291</v>
      </c>
      <c r="N23" s="165">
        <v>1132.7154990566</v>
      </c>
      <c r="O23" s="150">
        <v>12</v>
      </c>
      <c r="P23" s="161">
        <v>4.15094339622642</v>
      </c>
      <c r="Q23" s="165">
        <v>3.80722924528302</v>
      </c>
      <c r="R23" s="165">
        <v>26.3680094339623</v>
      </c>
      <c r="S23" s="165">
        <v>950</v>
      </c>
      <c r="T23" s="166">
        <v>0</v>
      </c>
      <c r="U23" s="150">
        <v>0</v>
      </c>
      <c r="V23" s="165">
        <v>32.5059301886792</v>
      </c>
      <c r="W23" s="166">
        <v>162</v>
      </c>
      <c r="X23" s="165">
        <v>486.96</v>
      </c>
      <c r="Y23" s="165">
        <v>141.38</v>
      </c>
      <c r="Z23" s="165">
        <v>91.62</v>
      </c>
    </row>
    <row r="24" s="144" customFormat="1" spans="1:26">
      <c r="A24" s="150" t="s">
        <v>31</v>
      </c>
      <c r="B24" s="161">
        <f t="shared" si="2"/>
        <v>221.41</v>
      </c>
      <c r="C24" s="160">
        <f>B24/B25*100</f>
        <v>2.75710548791514</v>
      </c>
      <c r="D24" s="161" t="s">
        <v>36</v>
      </c>
      <c r="E24" s="150">
        <v>617</v>
      </c>
      <c r="F24" s="161">
        <v>216.69</v>
      </c>
      <c r="G24" s="150">
        <v>0</v>
      </c>
      <c r="H24" s="161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617</v>
      </c>
      <c r="N24" s="161">
        <v>216.69</v>
      </c>
      <c r="O24" s="150">
        <v>0</v>
      </c>
      <c r="P24" s="161">
        <v>0</v>
      </c>
      <c r="Q24" s="161">
        <v>0</v>
      </c>
      <c r="R24" s="150">
        <v>1.2</v>
      </c>
      <c r="S24" s="150">
        <v>0</v>
      </c>
      <c r="T24" s="150">
        <v>0</v>
      </c>
      <c r="U24" s="150">
        <v>0</v>
      </c>
      <c r="V24" s="161">
        <v>3.52</v>
      </c>
      <c r="W24" s="150">
        <v>67</v>
      </c>
      <c r="X24" s="150">
        <v>28.24</v>
      </c>
      <c r="Y24" s="161">
        <v>31.57</v>
      </c>
      <c r="Z24" s="161">
        <v>19.77</v>
      </c>
    </row>
    <row r="25" s="144" customFormat="1" spans="1:26">
      <c r="A25" s="150" t="s">
        <v>34</v>
      </c>
      <c r="B25" s="161">
        <f t="shared" si="2"/>
        <v>8030.52335032076</v>
      </c>
      <c r="C25" s="160"/>
      <c r="D25" s="161">
        <v>12.71</v>
      </c>
      <c r="E25" s="162">
        <f t="shared" ref="E25:Z25" si="3">SUM(E19:E24)</f>
        <v>17246</v>
      </c>
      <c r="F25" s="161">
        <f t="shared" si="3"/>
        <v>4737.5179510566</v>
      </c>
      <c r="G25" s="162">
        <f t="shared" si="3"/>
        <v>5224</v>
      </c>
      <c r="H25" s="161">
        <f t="shared" si="3"/>
        <v>924.22591</v>
      </c>
      <c r="I25" s="162">
        <f t="shared" si="3"/>
        <v>9717</v>
      </c>
      <c r="J25" s="161">
        <f t="shared" si="3"/>
        <v>110.300468</v>
      </c>
      <c r="K25" s="162">
        <f t="shared" si="3"/>
        <v>473</v>
      </c>
      <c r="L25" s="161">
        <f t="shared" si="3"/>
        <v>54.274264</v>
      </c>
      <c r="M25" s="162">
        <f t="shared" si="3"/>
        <v>32660</v>
      </c>
      <c r="N25" s="161">
        <f t="shared" si="3"/>
        <v>5826.3185930566</v>
      </c>
      <c r="O25" s="162">
        <f t="shared" si="3"/>
        <v>38</v>
      </c>
      <c r="P25" s="161">
        <f t="shared" si="3"/>
        <v>32.4481873962264</v>
      </c>
      <c r="Q25" s="161">
        <f t="shared" si="3"/>
        <v>5.12438824528302</v>
      </c>
      <c r="R25" s="161">
        <f t="shared" si="3"/>
        <v>225.152999433962</v>
      </c>
      <c r="S25" s="161">
        <f t="shared" si="3"/>
        <v>1576.16</v>
      </c>
      <c r="T25" s="162">
        <f t="shared" si="3"/>
        <v>0</v>
      </c>
      <c r="U25" s="162">
        <f t="shared" si="3"/>
        <v>0</v>
      </c>
      <c r="V25" s="161">
        <f t="shared" si="3"/>
        <v>365.319182188679</v>
      </c>
      <c r="W25" s="162">
        <f t="shared" si="3"/>
        <v>6433</v>
      </c>
      <c r="X25" s="161">
        <f t="shared" si="3"/>
        <v>3012.066564</v>
      </c>
      <c r="Y25" s="161">
        <f t="shared" si="3"/>
        <v>615.685578</v>
      </c>
      <c r="Z25" s="161">
        <f t="shared" si="3"/>
        <v>443.945246</v>
      </c>
    </row>
    <row r="26" s="144" customFormat="1" ht="20.4" spans="1:26">
      <c r="A26" s="164" t="s">
        <v>37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81"/>
      <c r="R26" s="164"/>
      <c r="S26" s="164"/>
      <c r="T26" s="164"/>
      <c r="U26" s="164"/>
      <c r="V26" s="164"/>
      <c r="W26" s="164"/>
      <c r="X26" s="164"/>
      <c r="Y26" s="164"/>
      <c r="Z26" s="164"/>
    </row>
    <row r="27" s="144" customFormat="1" spans="1:26">
      <c r="A27" s="149" t="s">
        <v>2</v>
      </c>
      <c r="B27" s="150" t="s">
        <v>3</v>
      </c>
      <c r="C27" s="151" t="s">
        <v>4</v>
      </c>
      <c r="D27" s="152" t="s">
        <v>5</v>
      </c>
      <c r="E27" s="153" t="s">
        <v>6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0" t="s">
        <v>7</v>
      </c>
      <c r="P27" s="150"/>
      <c r="Q27" s="174" t="s">
        <v>8</v>
      </c>
      <c r="R27" s="152" t="s">
        <v>9</v>
      </c>
      <c r="S27" s="152" t="s">
        <v>10</v>
      </c>
      <c r="T27" s="175" t="s">
        <v>11</v>
      </c>
      <c r="U27" s="176"/>
      <c r="V27" s="152" t="s">
        <v>12</v>
      </c>
      <c r="W27" s="153" t="s">
        <v>13</v>
      </c>
      <c r="X27" s="153" t="s">
        <v>14</v>
      </c>
      <c r="Y27" s="153" t="s">
        <v>15</v>
      </c>
      <c r="Z27" s="153" t="s">
        <v>16</v>
      </c>
    </row>
    <row r="28" s="144" customFormat="1" spans="1:26">
      <c r="A28" s="149"/>
      <c r="B28" s="150"/>
      <c r="C28" s="154"/>
      <c r="D28" s="155"/>
      <c r="E28" s="153" t="s">
        <v>17</v>
      </c>
      <c r="F28" s="153"/>
      <c r="G28" s="156" t="s">
        <v>18</v>
      </c>
      <c r="H28" s="157"/>
      <c r="I28" s="150" t="s">
        <v>19</v>
      </c>
      <c r="J28" s="150"/>
      <c r="K28" s="150" t="s">
        <v>20</v>
      </c>
      <c r="L28" s="150"/>
      <c r="M28" s="150" t="s">
        <v>21</v>
      </c>
      <c r="N28" s="150"/>
      <c r="O28" s="150"/>
      <c r="P28" s="150"/>
      <c r="Q28" s="177"/>
      <c r="R28" s="155"/>
      <c r="S28" s="159"/>
      <c r="T28" s="178"/>
      <c r="U28" s="179"/>
      <c r="V28" s="155"/>
      <c r="W28" s="153"/>
      <c r="X28" s="153"/>
      <c r="Y28" s="153"/>
      <c r="Z28" s="153"/>
    </row>
    <row r="29" s="144" customFormat="1" ht="36" spans="1:26">
      <c r="A29" s="149"/>
      <c r="B29" s="150"/>
      <c r="C29" s="158"/>
      <c r="D29" s="159"/>
      <c r="E29" s="153" t="s">
        <v>22</v>
      </c>
      <c r="F29" s="150" t="s">
        <v>23</v>
      </c>
      <c r="G29" s="153" t="s">
        <v>22</v>
      </c>
      <c r="H29" s="150" t="s">
        <v>23</v>
      </c>
      <c r="I29" s="153" t="s">
        <v>22</v>
      </c>
      <c r="J29" s="150" t="s">
        <v>23</v>
      </c>
      <c r="K29" s="153" t="s">
        <v>22</v>
      </c>
      <c r="L29" s="161" t="s">
        <v>23</v>
      </c>
      <c r="M29" s="153" t="s">
        <v>22</v>
      </c>
      <c r="N29" s="150" t="s">
        <v>23</v>
      </c>
      <c r="O29" s="153" t="s">
        <v>24</v>
      </c>
      <c r="P29" s="150" t="s">
        <v>23</v>
      </c>
      <c r="Q29" s="180"/>
      <c r="R29" s="159"/>
      <c r="S29" s="153" t="s">
        <v>23</v>
      </c>
      <c r="T29" s="153" t="s">
        <v>25</v>
      </c>
      <c r="U29" s="153" t="s">
        <v>23</v>
      </c>
      <c r="V29" s="159"/>
      <c r="W29" s="153"/>
      <c r="X29" s="153"/>
      <c r="Y29" s="153"/>
      <c r="Z29" s="153"/>
    </row>
    <row r="30" s="144" customFormat="1" spans="1:26">
      <c r="A30" s="150" t="s">
        <v>26</v>
      </c>
      <c r="B30" s="161">
        <f t="shared" ref="B30:B36" si="4">N30+P30+Q30+R30+S30+U30+V30</f>
        <v>7383.613409</v>
      </c>
      <c r="C30" s="161">
        <f>B30/B36*100</f>
        <v>53.0280314697917</v>
      </c>
      <c r="D30" s="167">
        <v>-5.55521049339375</v>
      </c>
      <c r="E30" s="168">
        <v>10288</v>
      </c>
      <c r="F30" s="169">
        <v>3527.558039</v>
      </c>
      <c r="G30" s="98">
        <v>920</v>
      </c>
      <c r="H30" s="169">
        <v>287.392051</v>
      </c>
      <c r="I30" s="98">
        <v>22369</v>
      </c>
      <c r="J30" s="169">
        <v>254.447701</v>
      </c>
      <c r="K30" s="98">
        <v>870</v>
      </c>
      <c r="L30" s="169">
        <v>127.070518</v>
      </c>
      <c r="M30" s="168">
        <v>34447</v>
      </c>
      <c r="N30" s="169">
        <v>4196.468309</v>
      </c>
      <c r="O30" s="98">
        <v>2</v>
      </c>
      <c r="P30" s="169">
        <v>41.801229</v>
      </c>
      <c r="Q30" s="167">
        <v>56.719311</v>
      </c>
      <c r="R30" s="169">
        <v>398.845198</v>
      </c>
      <c r="S30" s="169">
        <v>1619.75</v>
      </c>
      <c r="T30" s="168">
        <v>0</v>
      </c>
      <c r="U30" s="168">
        <v>0</v>
      </c>
      <c r="V30" s="169">
        <v>1070.029362</v>
      </c>
      <c r="W30" s="98">
        <v>15467</v>
      </c>
      <c r="X30" s="182">
        <v>3668.788342</v>
      </c>
      <c r="Y30" s="182">
        <v>405.060948</v>
      </c>
      <c r="Z30" s="182">
        <v>295.548513</v>
      </c>
    </row>
    <row r="31" s="144" customFormat="1" spans="1:26">
      <c r="A31" s="150" t="s">
        <v>27</v>
      </c>
      <c r="B31" s="161">
        <f t="shared" si="4"/>
        <v>2680.95</v>
      </c>
      <c r="C31" s="161">
        <f>B31/B36*100</f>
        <v>19.2541907456382</v>
      </c>
      <c r="D31" s="161">
        <v>60.8547480335275</v>
      </c>
      <c r="E31" s="150">
        <v>9231</v>
      </c>
      <c r="F31" s="150">
        <v>1696.25</v>
      </c>
      <c r="G31" s="150">
        <v>933</v>
      </c>
      <c r="H31" s="150">
        <v>172.71</v>
      </c>
      <c r="I31" s="150">
        <v>2837</v>
      </c>
      <c r="J31" s="150">
        <v>32.15</v>
      </c>
      <c r="K31" s="150">
        <v>0</v>
      </c>
      <c r="L31" s="150">
        <v>0</v>
      </c>
      <c r="M31" s="150">
        <v>13001</v>
      </c>
      <c r="N31" s="150">
        <v>1901.11</v>
      </c>
      <c r="O31" s="150">
        <v>90</v>
      </c>
      <c r="P31" s="150">
        <v>60.18</v>
      </c>
      <c r="Q31" s="161">
        <v>0</v>
      </c>
      <c r="R31" s="150">
        <v>72.03</v>
      </c>
      <c r="S31" s="150">
        <v>561.02</v>
      </c>
      <c r="T31" s="150">
        <v>0</v>
      </c>
      <c r="U31" s="150">
        <v>0</v>
      </c>
      <c r="V31" s="150">
        <v>86.61</v>
      </c>
      <c r="W31" s="150">
        <v>1865</v>
      </c>
      <c r="X31" s="150">
        <v>1096.47</v>
      </c>
      <c r="Y31" s="150">
        <v>271.01</v>
      </c>
      <c r="Z31" s="150">
        <v>159</v>
      </c>
    </row>
    <row r="32" s="144" customFormat="1" spans="1:26">
      <c r="A32" s="150" t="s">
        <v>28</v>
      </c>
      <c r="B32" s="161">
        <f t="shared" si="4"/>
        <v>1589.66</v>
      </c>
      <c r="C32" s="161">
        <f>B32/B36*100</f>
        <v>11.4167055934319</v>
      </c>
      <c r="D32" s="161">
        <v>54.8912619845662</v>
      </c>
      <c r="E32" s="150">
        <v>1708</v>
      </c>
      <c r="F32" s="150">
        <v>771.08</v>
      </c>
      <c r="G32" s="150">
        <v>321</v>
      </c>
      <c r="H32" s="150">
        <v>100.9</v>
      </c>
      <c r="I32" s="150">
        <v>1359</v>
      </c>
      <c r="J32" s="150">
        <v>15.92</v>
      </c>
      <c r="K32" s="150">
        <v>5</v>
      </c>
      <c r="L32" s="150">
        <v>0.52</v>
      </c>
      <c r="M32" s="150">
        <v>3393</v>
      </c>
      <c r="N32" s="150">
        <v>888.42</v>
      </c>
      <c r="O32" s="150">
        <v>2</v>
      </c>
      <c r="P32" s="150">
        <v>0.97</v>
      </c>
      <c r="Q32" s="161">
        <v>0</v>
      </c>
      <c r="R32" s="150">
        <v>36.85</v>
      </c>
      <c r="S32" s="150">
        <v>554.3</v>
      </c>
      <c r="T32" s="150">
        <v>0</v>
      </c>
      <c r="U32" s="150">
        <v>0</v>
      </c>
      <c r="V32" s="150">
        <v>109.12</v>
      </c>
      <c r="W32" s="150">
        <v>1224</v>
      </c>
      <c r="X32" s="150">
        <v>520.71</v>
      </c>
      <c r="Y32" s="150">
        <v>0</v>
      </c>
      <c r="Z32" s="150">
        <v>0</v>
      </c>
    </row>
    <row r="33" s="144" customFormat="1" spans="1:26">
      <c r="A33" s="150" t="s">
        <v>30</v>
      </c>
      <c r="B33" s="161">
        <f t="shared" si="4"/>
        <v>1536.74831226415</v>
      </c>
      <c r="C33" s="161">
        <f>B33/B36*100</f>
        <v>11.0367015917386</v>
      </c>
      <c r="D33" s="161">
        <v>28.7208129200816</v>
      </c>
      <c r="E33" s="150">
        <v>4222</v>
      </c>
      <c r="F33" s="161">
        <v>757.786929245283</v>
      </c>
      <c r="G33" s="150">
        <v>4125</v>
      </c>
      <c r="H33" s="161">
        <v>689.56</v>
      </c>
      <c r="I33" s="150">
        <v>0</v>
      </c>
      <c r="J33" s="150">
        <v>0</v>
      </c>
      <c r="K33" s="150">
        <v>0</v>
      </c>
      <c r="L33" s="150">
        <v>0</v>
      </c>
      <c r="M33" s="150">
        <v>8347</v>
      </c>
      <c r="N33" s="161">
        <v>1447.34692924528</v>
      </c>
      <c r="O33" s="150">
        <v>2</v>
      </c>
      <c r="P33" s="161">
        <v>0.344339622641513</v>
      </c>
      <c r="Q33" s="161">
        <v>0.243018867924528</v>
      </c>
      <c r="R33" s="161">
        <v>58.6543311320755</v>
      </c>
      <c r="S33" s="150">
        <v>0</v>
      </c>
      <c r="T33" s="150">
        <v>0</v>
      </c>
      <c r="U33" s="150">
        <v>0</v>
      </c>
      <c r="V33" s="161">
        <v>30.1596933962264</v>
      </c>
      <c r="W33" s="150">
        <v>342</v>
      </c>
      <c r="X33" s="161">
        <v>607.7</v>
      </c>
      <c r="Y33" s="161">
        <v>164.83</v>
      </c>
      <c r="Z33" s="161">
        <v>103.97</v>
      </c>
    </row>
    <row r="34" s="144" customFormat="1" spans="1:26">
      <c r="A34" s="150" t="s">
        <v>29</v>
      </c>
      <c r="B34" s="161">
        <f t="shared" si="4"/>
        <v>384.39</v>
      </c>
      <c r="C34" s="161">
        <f>B34/B36*100</f>
        <v>2.76063275358208</v>
      </c>
      <c r="D34" s="161">
        <v>19.9756546708699</v>
      </c>
      <c r="E34" s="150">
        <v>1685</v>
      </c>
      <c r="F34" s="161">
        <v>231.21</v>
      </c>
      <c r="G34" s="150">
        <v>887</v>
      </c>
      <c r="H34" s="161">
        <v>131.73</v>
      </c>
      <c r="I34" s="150">
        <v>0</v>
      </c>
      <c r="J34" s="150">
        <v>0</v>
      </c>
      <c r="K34" s="150">
        <v>0</v>
      </c>
      <c r="L34" s="150">
        <v>0</v>
      </c>
      <c r="M34" s="150">
        <v>2572</v>
      </c>
      <c r="N34" s="161">
        <v>362.94</v>
      </c>
      <c r="O34" s="150">
        <v>0</v>
      </c>
      <c r="P34" s="161">
        <v>0</v>
      </c>
      <c r="Q34" s="161">
        <v>0.2</v>
      </c>
      <c r="R34" s="150">
        <v>0.16</v>
      </c>
      <c r="S34" s="150">
        <v>0</v>
      </c>
      <c r="T34" s="150">
        <v>0</v>
      </c>
      <c r="U34" s="150">
        <v>0</v>
      </c>
      <c r="V34" s="161">
        <v>21.09</v>
      </c>
      <c r="W34" s="150">
        <v>413</v>
      </c>
      <c r="X34" s="161">
        <v>149.9</v>
      </c>
      <c r="Y34" s="161">
        <v>3.41</v>
      </c>
      <c r="Z34" s="161">
        <v>3.41</v>
      </c>
    </row>
    <row r="35" s="144" customFormat="1" spans="1:26">
      <c r="A35" s="150" t="s">
        <v>31</v>
      </c>
      <c r="B35" s="161">
        <f t="shared" si="4"/>
        <v>348.62</v>
      </c>
      <c r="C35" s="161">
        <f>B35/B36*100</f>
        <v>2.50373784581749</v>
      </c>
      <c r="D35" s="161">
        <v>-3.83161843811203</v>
      </c>
      <c r="E35" s="150">
        <v>854</v>
      </c>
      <c r="F35" s="161">
        <v>267.66</v>
      </c>
      <c r="G35" s="162">
        <v>168</v>
      </c>
      <c r="H35" s="161">
        <v>67.04</v>
      </c>
      <c r="I35" s="150">
        <v>2</v>
      </c>
      <c r="J35" s="150">
        <v>0.02</v>
      </c>
      <c r="K35" s="150">
        <v>0</v>
      </c>
      <c r="L35" s="150">
        <v>0</v>
      </c>
      <c r="M35" s="150">
        <v>1024</v>
      </c>
      <c r="N35" s="161">
        <v>334.72</v>
      </c>
      <c r="O35" s="150">
        <v>2</v>
      </c>
      <c r="P35" s="150">
        <v>1</v>
      </c>
      <c r="Q35" s="161">
        <v>0</v>
      </c>
      <c r="R35" s="150">
        <v>2.43</v>
      </c>
      <c r="S35" s="150">
        <v>0</v>
      </c>
      <c r="T35" s="150">
        <v>0</v>
      </c>
      <c r="U35" s="150">
        <v>0</v>
      </c>
      <c r="V35" s="150">
        <v>10.47</v>
      </c>
      <c r="W35" s="150">
        <v>371</v>
      </c>
      <c r="X35" s="161">
        <v>156.25</v>
      </c>
      <c r="Y35" s="161">
        <v>55.36</v>
      </c>
      <c r="Z35" s="161">
        <v>35.36</v>
      </c>
    </row>
    <row r="36" s="144" customFormat="1" ht="15.6" spans="1:27">
      <c r="A36" s="150" t="s">
        <v>34</v>
      </c>
      <c r="B36" s="161">
        <f t="shared" si="4"/>
        <v>13923.9817212642</v>
      </c>
      <c r="C36" s="150"/>
      <c r="D36" s="161">
        <v>12.4</v>
      </c>
      <c r="E36" s="162">
        <f t="shared" ref="E36:Z36" si="5">SUM(E30:E35)</f>
        <v>27988</v>
      </c>
      <c r="F36" s="161">
        <f t="shared" si="5"/>
        <v>7251.54496824528</v>
      </c>
      <c r="G36" s="162">
        <f t="shared" si="5"/>
        <v>7354</v>
      </c>
      <c r="H36" s="161">
        <f t="shared" si="5"/>
        <v>1449.332051</v>
      </c>
      <c r="I36" s="162">
        <f t="shared" si="5"/>
        <v>26567</v>
      </c>
      <c r="J36" s="161">
        <f t="shared" si="5"/>
        <v>302.537701</v>
      </c>
      <c r="K36" s="162">
        <f t="shared" si="5"/>
        <v>875</v>
      </c>
      <c r="L36" s="161">
        <f t="shared" si="5"/>
        <v>127.590518</v>
      </c>
      <c r="M36" s="162">
        <f t="shared" si="5"/>
        <v>62784</v>
      </c>
      <c r="N36" s="161">
        <f t="shared" si="5"/>
        <v>9131.00523824528</v>
      </c>
      <c r="O36" s="162">
        <f t="shared" si="5"/>
        <v>98</v>
      </c>
      <c r="P36" s="161">
        <f t="shared" si="5"/>
        <v>104.295568622642</v>
      </c>
      <c r="Q36" s="161">
        <f t="shared" si="5"/>
        <v>57.1623298679245</v>
      </c>
      <c r="R36" s="161">
        <f t="shared" si="5"/>
        <v>568.969529132075</v>
      </c>
      <c r="S36" s="161">
        <f t="shared" si="5"/>
        <v>2735.07</v>
      </c>
      <c r="T36" s="162">
        <f t="shared" si="5"/>
        <v>0</v>
      </c>
      <c r="U36" s="161">
        <f t="shared" si="5"/>
        <v>0</v>
      </c>
      <c r="V36" s="161">
        <f t="shared" si="5"/>
        <v>1327.47905539623</v>
      </c>
      <c r="W36" s="162">
        <f t="shared" si="5"/>
        <v>19682</v>
      </c>
      <c r="X36" s="161">
        <f t="shared" si="5"/>
        <v>6199.818342</v>
      </c>
      <c r="Y36" s="161">
        <f t="shared" si="5"/>
        <v>899.670948</v>
      </c>
      <c r="Z36" s="162">
        <f t="shared" si="5"/>
        <v>597.288513</v>
      </c>
      <c r="AA36" s="184"/>
    </row>
    <row r="37" s="144" customFormat="1" ht="20.4" spans="1:27">
      <c r="A37" s="164" t="s">
        <v>38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81"/>
      <c r="R37" s="164"/>
      <c r="S37" s="164"/>
      <c r="T37" s="164"/>
      <c r="U37" s="164"/>
      <c r="V37" s="164"/>
      <c r="W37" s="164"/>
      <c r="X37" s="164"/>
      <c r="Y37" s="164"/>
      <c r="Z37" s="164"/>
      <c r="AA37" s="184"/>
    </row>
    <row r="38" s="144" customFormat="1" ht="15.6" spans="1:27">
      <c r="A38" s="149" t="s">
        <v>2</v>
      </c>
      <c r="B38" s="150" t="s">
        <v>3</v>
      </c>
      <c r="C38" s="151" t="s">
        <v>4</v>
      </c>
      <c r="D38" s="152" t="s">
        <v>5</v>
      </c>
      <c r="E38" s="153" t="s">
        <v>6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0" t="s">
        <v>7</v>
      </c>
      <c r="P38" s="150"/>
      <c r="Q38" s="174" t="s">
        <v>8</v>
      </c>
      <c r="R38" s="152" t="s">
        <v>9</v>
      </c>
      <c r="S38" s="152" t="s">
        <v>10</v>
      </c>
      <c r="T38" s="175" t="s">
        <v>11</v>
      </c>
      <c r="U38" s="176"/>
      <c r="V38" s="152" t="s">
        <v>12</v>
      </c>
      <c r="W38" s="153" t="s">
        <v>13</v>
      </c>
      <c r="X38" s="153" t="s">
        <v>14</v>
      </c>
      <c r="Y38" s="153" t="s">
        <v>15</v>
      </c>
      <c r="Z38" s="153" t="s">
        <v>16</v>
      </c>
      <c r="AA38" s="184"/>
    </row>
    <row r="39" s="144" customFormat="1" ht="15.6" spans="1:27">
      <c r="A39" s="149"/>
      <c r="B39" s="150"/>
      <c r="C39" s="154"/>
      <c r="D39" s="155"/>
      <c r="E39" s="153" t="s">
        <v>17</v>
      </c>
      <c r="F39" s="153"/>
      <c r="G39" s="156" t="s">
        <v>18</v>
      </c>
      <c r="H39" s="157"/>
      <c r="I39" s="150" t="s">
        <v>19</v>
      </c>
      <c r="J39" s="150"/>
      <c r="K39" s="150" t="s">
        <v>20</v>
      </c>
      <c r="L39" s="150"/>
      <c r="M39" s="150" t="s">
        <v>21</v>
      </c>
      <c r="N39" s="150"/>
      <c r="O39" s="150"/>
      <c r="P39" s="150"/>
      <c r="Q39" s="177"/>
      <c r="R39" s="155"/>
      <c r="S39" s="159"/>
      <c r="T39" s="178"/>
      <c r="U39" s="179"/>
      <c r="V39" s="155"/>
      <c r="W39" s="153"/>
      <c r="X39" s="153"/>
      <c r="Y39" s="153"/>
      <c r="Z39" s="153"/>
      <c r="AA39" s="184"/>
    </row>
    <row r="40" s="144" customFormat="1" ht="36" spans="1:27">
      <c r="A40" s="149"/>
      <c r="B40" s="150"/>
      <c r="C40" s="158"/>
      <c r="D40" s="159"/>
      <c r="E40" s="153" t="s">
        <v>22</v>
      </c>
      <c r="F40" s="150" t="s">
        <v>23</v>
      </c>
      <c r="G40" s="153" t="s">
        <v>22</v>
      </c>
      <c r="H40" s="150" t="s">
        <v>23</v>
      </c>
      <c r="I40" s="153" t="s">
        <v>22</v>
      </c>
      <c r="J40" s="150" t="s">
        <v>23</v>
      </c>
      <c r="K40" s="153" t="s">
        <v>22</v>
      </c>
      <c r="L40" s="161" t="s">
        <v>23</v>
      </c>
      <c r="M40" s="153" t="s">
        <v>22</v>
      </c>
      <c r="N40" s="150" t="s">
        <v>23</v>
      </c>
      <c r="O40" s="153" t="s">
        <v>24</v>
      </c>
      <c r="P40" s="150" t="s">
        <v>23</v>
      </c>
      <c r="Q40" s="180"/>
      <c r="R40" s="159"/>
      <c r="S40" s="153" t="s">
        <v>23</v>
      </c>
      <c r="T40" s="153" t="s">
        <v>25</v>
      </c>
      <c r="U40" s="153" t="s">
        <v>23</v>
      </c>
      <c r="V40" s="159"/>
      <c r="W40" s="153"/>
      <c r="X40" s="153"/>
      <c r="Y40" s="153"/>
      <c r="Z40" s="153"/>
      <c r="AA40" s="184"/>
    </row>
    <row r="41" s="144" customFormat="1" spans="1:27">
      <c r="A41" s="150" t="s">
        <v>26</v>
      </c>
      <c r="B41" s="161">
        <f t="shared" ref="B41:B45" si="6">N41+P41+Q41+R41+S41+U41+V41</f>
        <v>8923.405395</v>
      </c>
      <c r="C41" s="160">
        <f>B41/B45*100</f>
        <v>70.2953036142501</v>
      </c>
      <c r="D41" s="167">
        <v>-5.17639018240149</v>
      </c>
      <c r="E41" s="168">
        <v>7177</v>
      </c>
      <c r="F41" s="169">
        <v>2497.298306</v>
      </c>
      <c r="G41" s="98">
        <v>584</v>
      </c>
      <c r="H41" s="169">
        <v>182.426497</v>
      </c>
      <c r="I41" s="98">
        <v>14517</v>
      </c>
      <c r="J41" s="169">
        <v>166.857852</v>
      </c>
      <c r="K41" s="98">
        <v>367</v>
      </c>
      <c r="L41" s="169">
        <v>93.608342</v>
      </c>
      <c r="M41" s="168">
        <v>22645</v>
      </c>
      <c r="N41" s="169">
        <v>2940.190997</v>
      </c>
      <c r="O41" s="98">
        <v>20</v>
      </c>
      <c r="P41" s="169">
        <v>44.233681</v>
      </c>
      <c r="Q41" s="167">
        <v>1.847767</v>
      </c>
      <c r="R41" s="169">
        <v>410.227941</v>
      </c>
      <c r="S41" s="169">
        <v>2959.3</v>
      </c>
      <c r="T41" s="168">
        <v>561959</v>
      </c>
      <c r="U41" s="168">
        <v>1942.13</v>
      </c>
      <c r="V41" s="169">
        <v>625.475009</v>
      </c>
      <c r="W41" s="98">
        <v>15535</v>
      </c>
      <c r="X41" s="182">
        <v>3401.777355</v>
      </c>
      <c r="Y41" s="182">
        <v>284.858896</v>
      </c>
      <c r="Z41" s="182">
        <v>196.339559</v>
      </c>
      <c r="AA41" s="185"/>
    </row>
    <row r="42" s="144" customFormat="1" ht="15.6" spans="1:27">
      <c r="A42" s="150" t="s">
        <v>27</v>
      </c>
      <c r="B42" s="161">
        <f t="shared" si="6"/>
        <v>2619.5</v>
      </c>
      <c r="C42" s="160">
        <f>B42/B45*100</f>
        <v>20.6354569434563</v>
      </c>
      <c r="D42" s="161">
        <v>51.3601904497758</v>
      </c>
      <c r="E42" s="150">
        <v>9200</v>
      </c>
      <c r="F42" s="150">
        <v>1118.18</v>
      </c>
      <c r="G42" s="150">
        <v>958</v>
      </c>
      <c r="H42" s="150">
        <v>172.31</v>
      </c>
      <c r="I42" s="150">
        <v>7446</v>
      </c>
      <c r="J42" s="150">
        <v>84.24</v>
      </c>
      <c r="K42" s="150">
        <v>0</v>
      </c>
      <c r="L42" s="150">
        <v>0</v>
      </c>
      <c r="M42" s="150">
        <v>17604</v>
      </c>
      <c r="N42" s="150">
        <v>1374.73</v>
      </c>
      <c r="O42" s="150">
        <v>13</v>
      </c>
      <c r="P42" s="150">
        <v>48.99</v>
      </c>
      <c r="Q42" s="161">
        <v>0</v>
      </c>
      <c r="R42" s="150">
        <v>72.7</v>
      </c>
      <c r="S42" s="150">
        <v>980.05</v>
      </c>
      <c r="T42" s="150">
        <v>0</v>
      </c>
      <c r="U42" s="150">
        <v>0</v>
      </c>
      <c r="V42" s="150">
        <v>143.03</v>
      </c>
      <c r="W42" s="150">
        <v>2383</v>
      </c>
      <c r="X42" s="150">
        <v>1015.1</v>
      </c>
      <c r="Y42" s="150">
        <v>214.15</v>
      </c>
      <c r="Z42" s="150">
        <v>109.44</v>
      </c>
      <c r="AA42" s="184"/>
    </row>
    <row r="43" s="144" customFormat="1" ht="15.6" spans="1:27">
      <c r="A43" s="150" t="s">
        <v>28</v>
      </c>
      <c r="B43" s="161">
        <f t="shared" si="6"/>
        <v>291.34</v>
      </c>
      <c r="C43" s="160">
        <f>B43/B45*100</f>
        <v>2.29506929792195</v>
      </c>
      <c r="D43" s="161">
        <v>2.66774739216239</v>
      </c>
      <c r="E43" s="150">
        <v>255</v>
      </c>
      <c r="F43" s="150">
        <v>94.74</v>
      </c>
      <c r="G43" s="150">
        <v>116</v>
      </c>
      <c r="H43" s="150">
        <v>36.21</v>
      </c>
      <c r="I43" s="150">
        <v>2276</v>
      </c>
      <c r="J43" s="150">
        <v>25.77</v>
      </c>
      <c r="K43" s="150">
        <v>3</v>
      </c>
      <c r="L43" s="150">
        <v>0.32</v>
      </c>
      <c r="M43" s="150">
        <v>2650</v>
      </c>
      <c r="N43" s="150">
        <v>157.04</v>
      </c>
      <c r="O43" s="150">
        <v>0</v>
      </c>
      <c r="P43" s="150">
        <v>0</v>
      </c>
      <c r="Q43" s="161">
        <v>0</v>
      </c>
      <c r="R43" s="150">
        <v>56.05</v>
      </c>
      <c r="S43" s="150">
        <v>0</v>
      </c>
      <c r="T43" s="150">
        <v>0</v>
      </c>
      <c r="U43" s="150">
        <v>0</v>
      </c>
      <c r="V43" s="150">
        <v>78.25</v>
      </c>
      <c r="W43" s="150">
        <v>435</v>
      </c>
      <c r="X43" s="150">
        <v>131.63</v>
      </c>
      <c r="Y43" s="150">
        <v>0</v>
      </c>
      <c r="Z43" s="150">
        <v>0</v>
      </c>
      <c r="AA43" s="184"/>
    </row>
    <row r="44" s="144" customFormat="1" ht="15.6" spans="1:27">
      <c r="A44" s="150" t="s">
        <v>30</v>
      </c>
      <c r="B44" s="161">
        <f t="shared" si="6"/>
        <v>859.924679245283</v>
      </c>
      <c r="C44" s="160">
        <f>B44/B45*100</f>
        <v>6.77417014437164</v>
      </c>
      <c r="D44" s="161">
        <v>29.4617459660647</v>
      </c>
      <c r="E44" s="150">
        <v>2231</v>
      </c>
      <c r="F44" s="161">
        <v>476.78</v>
      </c>
      <c r="G44" s="150">
        <v>2053</v>
      </c>
      <c r="H44" s="161">
        <v>326.815624528302</v>
      </c>
      <c r="I44" s="150">
        <v>0</v>
      </c>
      <c r="J44" s="161">
        <v>0</v>
      </c>
      <c r="K44" s="150">
        <v>0</v>
      </c>
      <c r="L44" s="150">
        <v>0</v>
      </c>
      <c r="M44" s="150">
        <v>4284</v>
      </c>
      <c r="N44" s="161">
        <v>803.595624528302</v>
      </c>
      <c r="O44" s="150">
        <v>1</v>
      </c>
      <c r="P44" s="161">
        <v>0.0818867924528206</v>
      </c>
      <c r="Q44" s="161">
        <v>0.00283018867924528</v>
      </c>
      <c r="R44" s="161">
        <v>41.7392047169811</v>
      </c>
      <c r="S44" s="150">
        <v>0</v>
      </c>
      <c r="T44" s="150">
        <v>0</v>
      </c>
      <c r="U44" s="150">
        <v>0</v>
      </c>
      <c r="V44" s="161">
        <v>14.5051330188679</v>
      </c>
      <c r="W44" s="150">
        <v>63</v>
      </c>
      <c r="X44" s="161">
        <v>370.83</v>
      </c>
      <c r="Y44" s="161">
        <v>96.24</v>
      </c>
      <c r="Z44" s="161">
        <v>60.62</v>
      </c>
      <c r="AA44" s="184"/>
    </row>
    <row r="45" s="144" customFormat="1" ht="15.6" spans="1:27">
      <c r="A45" s="150" t="s">
        <v>34</v>
      </c>
      <c r="B45" s="161">
        <f t="shared" si="6"/>
        <v>12694.1700742453</v>
      </c>
      <c r="C45" s="170"/>
      <c r="D45" s="161">
        <v>5</v>
      </c>
      <c r="E45" s="162">
        <f t="shared" ref="E45:Z45" si="7">SUM(E41:E44)</f>
        <v>18863</v>
      </c>
      <c r="F45" s="161">
        <f t="shared" si="7"/>
        <v>4186.998306</v>
      </c>
      <c r="G45" s="150">
        <f t="shared" si="7"/>
        <v>3711</v>
      </c>
      <c r="H45" s="161">
        <f t="shared" si="7"/>
        <v>717.762121528302</v>
      </c>
      <c r="I45" s="162">
        <f t="shared" si="7"/>
        <v>24239</v>
      </c>
      <c r="J45" s="161">
        <f t="shared" si="7"/>
        <v>276.867852</v>
      </c>
      <c r="K45" s="150">
        <f t="shared" si="7"/>
        <v>370</v>
      </c>
      <c r="L45" s="161">
        <f t="shared" si="7"/>
        <v>93.928342</v>
      </c>
      <c r="M45" s="161">
        <f t="shared" si="7"/>
        <v>47183</v>
      </c>
      <c r="N45" s="161">
        <f t="shared" si="7"/>
        <v>5275.5566215283</v>
      </c>
      <c r="O45" s="161">
        <f t="shared" si="7"/>
        <v>34</v>
      </c>
      <c r="P45" s="161">
        <f t="shared" si="7"/>
        <v>93.3055677924528</v>
      </c>
      <c r="Q45" s="161">
        <f t="shared" si="7"/>
        <v>1.85059718867924</v>
      </c>
      <c r="R45" s="161">
        <f t="shared" si="7"/>
        <v>580.717145716981</v>
      </c>
      <c r="S45" s="161">
        <f t="shared" si="7"/>
        <v>3939.35</v>
      </c>
      <c r="T45" s="162">
        <f t="shared" si="7"/>
        <v>561959</v>
      </c>
      <c r="U45" s="161">
        <f t="shared" si="7"/>
        <v>1942.13</v>
      </c>
      <c r="V45" s="161">
        <f t="shared" si="7"/>
        <v>861.260142018868</v>
      </c>
      <c r="W45" s="161">
        <f t="shared" si="7"/>
        <v>18416</v>
      </c>
      <c r="X45" s="161">
        <f t="shared" si="7"/>
        <v>4919.337355</v>
      </c>
      <c r="Y45" s="161">
        <f t="shared" si="7"/>
        <v>595.248896</v>
      </c>
      <c r="Z45" s="161">
        <f t="shared" si="7"/>
        <v>366.399559</v>
      </c>
      <c r="AA45" s="184"/>
    </row>
    <row r="46" s="144" customFormat="1" ht="20.4" spans="1:27">
      <c r="A46" s="164" t="s">
        <v>39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81"/>
      <c r="R46" s="164"/>
      <c r="S46" s="164"/>
      <c r="T46" s="164"/>
      <c r="U46" s="164"/>
      <c r="V46" s="164"/>
      <c r="W46" s="164"/>
      <c r="X46" s="164"/>
      <c r="Y46" s="164"/>
      <c r="Z46" s="164"/>
      <c r="AA46" s="184"/>
    </row>
    <row r="47" s="144" customFormat="1" ht="15.6" spans="1:27">
      <c r="A47" s="149" t="s">
        <v>2</v>
      </c>
      <c r="B47" s="150" t="s">
        <v>3</v>
      </c>
      <c r="C47" s="151" t="s">
        <v>4</v>
      </c>
      <c r="D47" s="152" t="s">
        <v>5</v>
      </c>
      <c r="E47" s="153" t="s">
        <v>6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0" t="s">
        <v>7</v>
      </c>
      <c r="P47" s="150"/>
      <c r="Q47" s="174" t="s">
        <v>8</v>
      </c>
      <c r="R47" s="152" t="s">
        <v>9</v>
      </c>
      <c r="S47" s="152" t="s">
        <v>10</v>
      </c>
      <c r="T47" s="175" t="s">
        <v>11</v>
      </c>
      <c r="U47" s="176"/>
      <c r="V47" s="152" t="s">
        <v>12</v>
      </c>
      <c r="W47" s="153" t="s">
        <v>13</v>
      </c>
      <c r="X47" s="153" t="s">
        <v>14</v>
      </c>
      <c r="Y47" s="153" t="s">
        <v>15</v>
      </c>
      <c r="Z47" s="153" t="s">
        <v>16</v>
      </c>
      <c r="AA47" s="184"/>
    </row>
    <row r="48" s="144" customFormat="1" ht="15.6" spans="1:27">
      <c r="A48" s="149"/>
      <c r="B48" s="150"/>
      <c r="C48" s="154"/>
      <c r="D48" s="155"/>
      <c r="E48" s="153" t="s">
        <v>17</v>
      </c>
      <c r="F48" s="153"/>
      <c r="G48" s="156" t="s">
        <v>18</v>
      </c>
      <c r="H48" s="157"/>
      <c r="I48" s="150" t="s">
        <v>19</v>
      </c>
      <c r="J48" s="150"/>
      <c r="K48" s="150" t="s">
        <v>20</v>
      </c>
      <c r="L48" s="150"/>
      <c r="M48" s="150" t="s">
        <v>21</v>
      </c>
      <c r="N48" s="150"/>
      <c r="O48" s="150"/>
      <c r="P48" s="150"/>
      <c r="Q48" s="177"/>
      <c r="R48" s="155"/>
      <c r="S48" s="159"/>
      <c r="T48" s="178"/>
      <c r="U48" s="179"/>
      <c r="V48" s="155"/>
      <c r="W48" s="153"/>
      <c r="X48" s="153"/>
      <c r="Y48" s="153"/>
      <c r="Z48" s="153"/>
      <c r="AA48" s="184"/>
    </row>
    <row r="49" s="144" customFormat="1" ht="36" spans="1:27">
      <c r="A49" s="149"/>
      <c r="B49" s="150"/>
      <c r="C49" s="158"/>
      <c r="D49" s="159"/>
      <c r="E49" s="153" t="s">
        <v>22</v>
      </c>
      <c r="F49" s="150" t="s">
        <v>23</v>
      </c>
      <c r="G49" s="153" t="s">
        <v>22</v>
      </c>
      <c r="H49" s="150" t="s">
        <v>23</v>
      </c>
      <c r="I49" s="153" t="s">
        <v>22</v>
      </c>
      <c r="J49" s="150" t="s">
        <v>23</v>
      </c>
      <c r="K49" s="153" t="s">
        <v>22</v>
      </c>
      <c r="L49" s="161" t="s">
        <v>23</v>
      </c>
      <c r="M49" s="153" t="s">
        <v>22</v>
      </c>
      <c r="N49" s="150" t="s">
        <v>23</v>
      </c>
      <c r="O49" s="153" t="s">
        <v>24</v>
      </c>
      <c r="P49" s="150" t="s">
        <v>23</v>
      </c>
      <c r="Q49" s="180"/>
      <c r="R49" s="159"/>
      <c r="S49" s="153" t="s">
        <v>23</v>
      </c>
      <c r="T49" s="153" t="s">
        <v>25</v>
      </c>
      <c r="U49" s="153" t="s">
        <v>23</v>
      </c>
      <c r="V49" s="159"/>
      <c r="W49" s="153"/>
      <c r="X49" s="153"/>
      <c r="Y49" s="153"/>
      <c r="Z49" s="153"/>
      <c r="AA49" s="184"/>
    </row>
    <row r="50" s="144" customFormat="1" ht="15.6" spans="1:27">
      <c r="A50" s="150" t="s">
        <v>26</v>
      </c>
      <c r="B50" s="161">
        <f t="shared" ref="B50:B54" si="8">N50+P50+Q50+R50+S50+U50+V50</f>
        <v>2560.201806</v>
      </c>
      <c r="C50" s="160">
        <f>B50/B54*100</f>
        <v>59.6177369223794</v>
      </c>
      <c r="D50" s="167">
        <v>26.2723448309558</v>
      </c>
      <c r="E50" s="168">
        <v>4235</v>
      </c>
      <c r="F50" s="169">
        <v>1373.504435</v>
      </c>
      <c r="G50" s="98">
        <v>210</v>
      </c>
      <c r="H50" s="169">
        <v>64.769767</v>
      </c>
      <c r="I50" s="98">
        <v>2192</v>
      </c>
      <c r="J50" s="169">
        <v>25.066466</v>
      </c>
      <c r="K50" s="98">
        <v>40</v>
      </c>
      <c r="L50" s="169">
        <v>6.632804</v>
      </c>
      <c r="M50" s="168">
        <v>6677</v>
      </c>
      <c r="N50" s="169">
        <v>1469.973472</v>
      </c>
      <c r="O50" s="98">
        <v>8</v>
      </c>
      <c r="P50" s="169">
        <v>11.38328</v>
      </c>
      <c r="Q50" s="167">
        <v>0.058327</v>
      </c>
      <c r="R50" s="169">
        <v>105.961222</v>
      </c>
      <c r="S50" s="169">
        <v>141.76</v>
      </c>
      <c r="T50" s="168">
        <v>215326</v>
      </c>
      <c r="U50" s="168">
        <v>744.16</v>
      </c>
      <c r="V50" s="169">
        <v>86.905505</v>
      </c>
      <c r="W50" s="98">
        <v>945</v>
      </c>
      <c r="X50" s="182">
        <v>625.001037</v>
      </c>
      <c r="Y50" s="182">
        <v>178.561389</v>
      </c>
      <c r="Z50" s="182">
        <v>143.601084</v>
      </c>
      <c r="AA50" s="184"/>
    </row>
    <row r="51" s="144" customFormat="1" ht="15.6" spans="1:27">
      <c r="A51" s="150" t="s">
        <v>27</v>
      </c>
      <c r="B51" s="161">
        <f t="shared" si="8"/>
        <v>470.2</v>
      </c>
      <c r="C51" s="160">
        <f>B51/B54*100</f>
        <v>10.9492383901954</v>
      </c>
      <c r="D51" s="160">
        <v>21.0202558361002</v>
      </c>
      <c r="E51" s="150">
        <v>2463</v>
      </c>
      <c r="F51" s="150">
        <v>400.56</v>
      </c>
      <c r="G51" s="150">
        <v>192</v>
      </c>
      <c r="H51" s="150">
        <v>33.67</v>
      </c>
      <c r="I51" s="150">
        <v>615</v>
      </c>
      <c r="J51" s="150">
        <v>6.96</v>
      </c>
      <c r="K51" s="150">
        <v>0</v>
      </c>
      <c r="L51" s="150">
        <v>0</v>
      </c>
      <c r="M51" s="150">
        <v>3270</v>
      </c>
      <c r="N51" s="150">
        <v>441.19</v>
      </c>
      <c r="O51" s="150">
        <v>0</v>
      </c>
      <c r="P51" s="150">
        <v>0</v>
      </c>
      <c r="Q51" s="161">
        <v>0</v>
      </c>
      <c r="R51" s="150">
        <v>8.59</v>
      </c>
      <c r="S51" s="150">
        <v>0</v>
      </c>
      <c r="T51" s="150">
        <v>0</v>
      </c>
      <c r="U51" s="150">
        <v>0</v>
      </c>
      <c r="V51" s="150">
        <v>20.42</v>
      </c>
      <c r="W51" s="150">
        <v>267</v>
      </c>
      <c r="X51" s="150">
        <v>166.58</v>
      </c>
      <c r="Y51" s="150">
        <v>65.64</v>
      </c>
      <c r="Z51" s="150">
        <v>45.33</v>
      </c>
      <c r="AA51" s="184"/>
    </row>
    <row r="52" s="144" customFormat="1" ht="15.6" spans="1:27">
      <c r="A52" s="150" t="s">
        <v>28</v>
      </c>
      <c r="B52" s="161">
        <f t="shared" si="8"/>
        <v>965.12</v>
      </c>
      <c r="C52" s="160">
        <f>B52/B54*100</f>
        <v>22.4741151747031</v>
      </c>
      <c r="D52" s="160">
        <v>-36.7610466486812</v>
      </c>
      <c r="E52" s="150">
        <v>713</v>
      </c>
      <c r="F52" s="150">
        <v>252.21</v>
      </c>
      <c r="G52" s="150">
        <v>68</v>
      </c>
      <c r="H52" s="150">
        <v>21.49</v>
      </c>
      <c r="I52" s="150">
        <v>1098</v>
      </c>
      <c r="J52" s="150">
        <v>12.39</v>
      </c>
      <c r="K52" s="150">
        <v>0</v>
      </c>
      <c r="L52" s="150">
        <v>0</v>
      </c>
      <c r="M52" s="150">
        <v>1879</v>
      </c>
      <c r="N52" s="150">
        <v>286.09</v>
      </c>
      <c r="O52" s="150">
        <v>2</v>
      </c>
      <c r="P52" s="150">
        <v>5.2</v>
      </c>
      <c r="Q52" s="161">
        <v>0</v>
      </c>
      <c r="R52" s="150">
        <v>84.13</v>
      </c>
      <c r="S52" s="150">
        <v>506.78</v>
      </c>
      <c r="T52" s="150">
        <v>0</v>
      </c>
      <c r="U52" s="150">
        <v>0</v>
      </c>
      <c r="V52" s="150">
        <v>82.92</v>
      </c>
      <c r="W52" s="150">
        <v>1146</v>
      </c>
      <c r="X52" s="150">
        <v>806.33</v>
      </c>
      <c r="Y52" s="150">
        <v>0</v>
      </c>
      <c r="Z52" s="150">
        <v>0</v>
      </c>
      <c r="AA52" s="184"/>
    </row>
    <row r="53" s="144" customFormat="1" spans="1:26">
      <c r="A53" s="150" t="s">
        <v>30</v>
      </c>
      <c r="B53" s="161">
        <f t="shared" si="8"/>
        <v>298.840808490566</v>
      </c>
      <c r="C53" s="160">
        <f>B53/B54*100</f>
        <v>6.95890951272211</v>
      </c>
      <c r="D53" s="161" t="s">
        <v>36</v>
      </c>
      <c r="E53" s="150">
        <v>876</v>
      </c>
      <c r="F53" s="161">
        <v>162.377179245283</v>
      </c>
      <c r="G53" s="150">
        <v>405</v>
      </c>
      <c r="H53" s="150">
        <v>65</v>
      </c>
      <c r="I53" s="150">
        <v>0</v>
      </c>
      <c r="J53" s="150">
        <v>0</v>
      </c>
      <c r="K53" s="150">
        <v>0</v>
      </c>
      <c r="L53" s="150">
        <v>0</v>
      </c>
      <c r="M53" s="150">
        <v>1281</v>
      </c>
      <c r="N53" s="161">
        <v>227.377179245283</v>
      </c>
      <c r="O53" s="150">
        <v>0</v>
      </c>
      <c r="P53" s="150">
        <v>0</v>
      </c>
      <c r="Q53" s="161">
        <v>0.15608679245283</v>
      </c>
      <c r="R53" s="161">
        <v>6.24042924528302</v>
      </c>
      <c r="S53" s="161">
        <v>59.04</v>
      </c>
      <c r="T53" s="150">
        <v>0</v>
      </c>
      <c r="U53" s="150">
        <v>0</v>
      </c>
      <c r="V53" s="161">
        <v>6.02711320754717</v>
      </c>
      <c r="W53" s="150">
        <v>51</v>
      </c>
      <c r="X53" s="150">
        <v>48.13</v>
      </c>
      <c r="Y53" s="150">
        <v>30.94</v>
      </c>
      <c r="Z53" s="150">
        <v>21.12</v>
      </c>
    </row>
    <row r="54" s="144" customFormat="1" spans="1:26">
      <c r="A54" s="150" t="s">
        <v>34</v>
      </c>
      <c r="B54" s="161">
        <f t="shared" si="8"/>
        <v>4294.36261449057</v>
      </c>
      <c r="C54" s="170"/>
      <c r="D54" s="150">
        <v>8.29</v>
      </c>
      <c r="E54" s="162">
        <f t="shared" ref="E54:Z54" si="9">SUM(E50:E53)</f>
        <v>8287</v>
      </c>
      <c r="F54" s="161">
        <f t="shared" si="9"/>
        <v>2188.65161424528</v>
      </c>
      <c r="G54" s="162">
        <f t="shared" si="9"/>
        <v>875</v>
      </c>
      <c r="H54" s="161">
        <f t="shared" si="9"/>
        <v>184.929767</v>
      </c>
      <c r="I54" s="162">
        <f t="shared" si="9"/>
        <v>3905</v>
      </c>
      <c r="J54" s="161">
        <f t="shared" si="9"/>
        <v>44.416466</v>
      </c>
      <c r="K54" s="162">
        <f t="shared" si="9"/>
        <v>40</v>
      </c>
      <c r="L54" s="161">
        <f t="shared" si="9"/>
        <v>6.632804</v>
      </c>
      <c r="M54" s="162">
        <f t="shared" si="9"/>
        <v>13107</v>
      </c>
      <c r="N54" s="161">
        <f t="shared" si="9"/>
        <v>2424.63065124528</v>
      </c>
      <c r="O54" s="162">
        <f t="shared" si="9"/>
        <v>10</v>
      </c>
      <c r="P54" s="161">
        <f t="shared" si="9"/>
        <v>16.58328</v>
      </c>
      <c r="Q54" s="161">
        <f t="shared" si="9"/>
        <v>0.21441379245283</v>
      </c>
      <c r="R54" s="161">
        <f t="shared" si="9"/>
        <v>204.921651245283</v>
      </c>
      <c r="S54" s="161">
        <f t="shared" si="9"/>
        <v>707.58</v>
      </c>
      <c r="T54" s="162">
        <f t="shared" si="9"/>
        <v>215326</v>
      </c>
      <c r="U54" s="161">
        <f t="shared" si="9"/>
        <v>744.16</v>
      </c>
      <c r="V54" s="161">
        <f t="shared" si="9"/>
        <v>196.272618207547</v>
      </c>
      <c r="W54" s="162">
        <f t="shared" si="9"/>
        <v>2409</v>
      </c>
      <c r="X54" s="161">
        <f t="shared" si="9"/>
        <v>1646.041037</v>
      </c>
      <c r="Y54" s="161">
        <f t="shared" si="9"/>
        <v>275.141389</v>
      </c>
      <c r="Z54" s="161">
        <f t="shared" si="9"/>
        <v>210.051084</v>
      </c>
    </row>
    <row r="55" s="144" customFormat="1" ht="20.4" spans="1:26">
      <c r="A55" s="164" t="s">
        <v>40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81"/>
      <c r="R55" s="164"/>
      <c r="S55" s="164"/>
      <c r="T55" s="164"/>
      <c r="U55" s="164"/>
      <c r="V55" s="164"/>
      <c r="W55" s="164"/>
      <c r="X55" s="164"/>
      <c r="Y55" s="164"/>
      <c r="Z55" s="164"/>
    </row>
    <row r="56" s="144" customFormat="1" spans="1:26">
      <c r="A56" s="149" t="s">
        <v>2</v>
      </c>
      <c r="B56" s="150" t="s">
        <v>3</v>
      </c>
      <c r="C56" s="151" t="s">
        <v>4</v>
      </c>
      <c r="D56" s="152" t="s">
        <v>5</v>
      </c>
      <c r="E56" s="153" t="s">
        <v>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0" t="s">
        <v>7</v>
      </c>
      <c r="P56" s="150"/>
      <c r="Q56" s="174" t="s">
        <v>8</v>
      </c>
      <c r="R56" s="152" t="s">
        <v>9</v>
      </c>
      <c r="S56" s="152" t="s">
        <v>10</v>
      </c>
      <c r="T56" s="175" t="s">
        <v>11</v>
      </c>
      <c r="U56" s="176"/>
      <c r="V56" s="152" t="s">
        <v>12</v>
      </c>
      <c r="W56" s="153" t="s">
        <v>13</v>
      </c>
      <c r="X56" s="153" t="s">
        <v>14</v>
      </c>
      <c r="Y56" s="153" t="s">
        <v>15</v>
      </c>
      <c r="Z56" s="153" t="s">
        <v>16</v>
      </c>
    </row>
    <row r="57" s="144" customFormat="1" spans="1:26">
      <c r="A57" s="149"/>
      <c r="B57" s="150"/>
      <c r="C57" s="154"/>
      <c r="D57" s="155"/>
      <c r="E57" s="153" t="s">
        <v>17</v>
      </c>
      <c r="F57" s="153"/>
      <c r="G57" s="156" t="s">
        <v>18</v>
      </c>
      <c r="H57" s="157"/>
      <c r="I57" s="150" t="s">
        <v>19</v>
      </c>
      <c r="J57" s="150"/>
      <c r="K57" s="150" t="s">
        <v>20</v>
      </c>
      <c r="L57" s="150"/>
      <c r="M57" s="150" t="s">
        <v>21</v>
      </c>
      <c r="N57" s="150"/>
      <c r="O57" s="150"/>
      <c r="P57" s="150"/>
      <c r="Q57" s="177"/>
      <c r="R57" s="155"/>
      <c r="S57" s="159"/>
      <c r="T57" s="178"/>
      <c r="U57" s="179"/>
      <c r="V57" s="155"/>
      <c r="W57" s="153"/>
      <c r="X57" s="153"/>
      <c r="Y57" s="153"/>
      <c r="Z57" s="153"/>
    </row>
    <row r="58" s="144" customFormat="1" ht="36" spans="1:26">
      <c r="A58" s="149"/>
      <c r="B58" s="150"/>
      <c r="C58" s="158"/>
      <c r="D58" s="159"/>
      <c r="E58" s="153" t="s">
        <v>22</v>
      </c>
      <c r="F58" s="150" t="s">
        <v>23</v>
      </c>
      <c r="G58" s="153" t="s">
        <v>22</v>
      </c>
      <c r="H58" s="150" t="s">
        <v>23</v>
      </c>
      <c r="I58" s="153" t="s">
        <v>22</v>
      </c>
      <c r="J58" s="150" t="s">
        <v>23</v>
      </c>
      <c r="K58" s="153" t="s">
        <v>22</v>
      </c>
      <c r="L58" s="161" t="s">
        <v>23</v>
      </c>
      <c r="M58" s="153" t="s">
        <v>22</v>
      </c>
      <c r="N58" s="150" t="s">
        <v>23</v>
      </c>
      <c r="O58" s="153" t="s">
        <v>24</v>
      </c>
      <c r="P58" s="150" t="s">
        <v>23</v>
      </c>
      <c r="Q58" s="180"/>
      <c r="R58" s="159"/>
      <c r="S58" s="153" t="s">
        <v>23</v>
      </c>
      <c r="T58" s="153" t="s">
        <v>25</v>
      </c>
      <c r="U58" s="153" t="s">
        <v>23</v>
      </c>
      <c r="V58" s="159"/>
      <c r="W58" s="153"/>
      <c r="X58" s="153"/>
      <c r="Y58" s="153"/>
      <c r="Z58" s="153"/>
    </row>
    <row r="59" s="144" customFormat="1" spans="1:26">
      <c r="A59" s="150" t="s">
        <v>26</v>
      </c>
      <c r="B59" s="161">
        <f t="shared" ref="B59:B62" si="10">N59+P59+Q59+R59+S59+U59+V59</f>
        <v>2652.769767</v>
      </c>
      <c r="C59" s="160">
        <f>B59/B62*100</f>
        <v>68.1937231113064</v>
      </c>
      <c r="D59" s="167">
        <v>25.1513161195059</v>
      </c>
      <c r="E59" s="168">
        <v>5558</v>
      </c>
      <c r="F59" s="169">
        <v>1787.632998</v>
      </c>
      <c r="G59" s="98">
        <v>120</v>
      </c>
      <c r="H59" s="169">
        <v>37.788254</v>
      </c>
      <c r="I59" s="98">
        <v>6396</v>
      </c>
      <c r="J59" s="169">
        <v>72.848378</v>
      </c>
      <c r="K59" s="98">
        <v>33</v>
      </c>
      <c r="L59" s="169">
        <v>5.591439</v>
      </c>
      <c r="M59" s="168">
        <v>12107</v>
      </c>
      <c r="N59" s="169">
        <v>1903.861069</v>
      </c>
      <c r="O59" s="98">
        <v>1</v>
      </c>
      <c r="P59" s="169">
        <v>0.442454</v>
      </c>
      <c r="Q59" s="167">
        <v>0.088351</v>
      </c>
      <c r="R59" s="169">
        <v>44.084905</v>
      </c>
      <c r="S59" s="169">
        <v>509.94</v>
      </c>
      <c r="T59" s="168">
        <v>0</v>
      </c>
      <c r="U59" s="168">
        <v>0</v>
      </c>
      <c r="V59" s="169">
        <v>194.352988</v>
      </c>
      <c r="W59" s="98">
        <v>2359</v>
      </c>
      <c r="X59" s="182">
        <v>914.788582</v>
      </c>
      <c r="Y59" s="182">
        <v>204.692633</v>
      </c>
      <c r="Z59" s="182">
        <v>158.094823</v>
      </c>
    </row>
    <row r="60" s="144" customFormat="1" spans="1:26">
      <c r="A60" s="150" t="s">
        <v>27</v>
      </c>
      <c r="B60" s="161">
        <f t="shared" si="10"/>
        <v>1150.45</v>
      </c>
      <c r="C60" s="160">
        <f>B60/B62*100</f>
        <v>29.5741717692014</v>
      </c>
      <c r="D60" s="161">
        <v>2.23041720353669</v>
      </c>
      <c r="E60" s="150">
        <v>5014</v>
      </c>
      <c r="F60" s="150">
        <v>1040.12</v>
      </c>
      <c r="G60" s="171">
        <v>235</v>
      </c>
      <c r="H60" s="150">
        <v>41.27</v>
      </c>
      <c r="I60" s="171">
        <v>459</v>
      </c>
      <c r="J60" s="150">
        <v>5.17</v>
      </c>
      <c r="K60" s="171">
        <v>0</v>
      </c>
      <c r="L60" s="150">
        <v>0</v>
      </c>
      <c r="M60" s="171">
        <v>5708</v>
      </c>
      <c r="N60" s="150">
        <v>1086.56</v>
      </c>
      <c r="O60" s="171">
        <v>17</v>
      </c>
      <c r="P60" s="150">
        <v>24.4</v>
      </c>
      <c r="Q60" s="161">
        <v>0</v>
      </c>
      <c r="R60" s="150">
        <v>16.32</v>
      </c>
      <c r="S60" s="150">
        <v>0</v>
      </c>
      <c r="T60" s="171">
        <v>0</v>
      </c>
      <c r="U60" s="150">
        <v>0</v>
      </c>
      <c r="V60" s="150">
        <v>23.17</v>
      </c>
      <c r="W60" s="150">
        <v>1734</v>
      </c>
      <c r="X60" s="150">
        <v>422.84</v>
      </c>
      <c r="Y60" s="150">
        <v>124.42</v>
      </c>
      <c r="Z60" s="150">
        <v>75.75</v>
      </c>
    </row>
    <row r="61" s="144" customFormat="1" spans="1:26">
      <c r="A61" s="150" t="s">
        <v>32</v>
      </c>
      <c r="B61" s="161">
        <f t="shared" si="10"/>
        <v>86.83</v>
      </c>
      <c r="C61" s="160">
        <f>B61/B62*100</f>
        <v>2.23210511949216</v>
      </c>
      <c r="D61" s="161">
        <v>-85.4140769359987</v>
      </c>
      <c r="E61" s="150">
        <v>9</v>
      </c>
      <c r="F61" s="150">
        <v>4.79</v>
      </c>
      <c r="G61" s="171">
        <v>0</v>
      </c>
      <c r="H61" s="150">
        <v>0</v>
      </c>
      <c r="I61" s="171">
        <v>0</v>
      </c>
      <c r="J61" s="150">
        <v>0</v>
      </c>
      <c r="K61" s="171">
        <v>0</v>
      </c>
      <c r="L61" s="150">
        <v>0</v>
      </c>
      <c r="M61" s="171">
        <v>9</v>
      </c>
      <c r="N61" s="150">
        <v>4.79</v>
      </c>
      <c r="O61" s="171">
        <v>0</v>
      </c>
      <c r="P61" s="150">
        <v>0</v>
      </c>
      <c r="Q61" s="161">
        <v>0</v>
      </c>
      <c r="R61" s="150">
        <v>0</v>
      </c>
      <c r="S61" s="150">
        <v>82.04</v>
      </c>
      <c r="T61" s="171">
        <v>0</v>
      </c>
      <c r="U61" s="150">
        <v>0</v>
      </c>
      <c r="V61" s="150">
        <v>0</v>
      </c>
      <c r="W61" s="150">
        <v>8881</v>
      </c>
      <c r="X61" s="150">
        <v>397.93</v>
      </c>
      <c r="Y61" s="150">
        <v>0</v>
      </c>
      <c r="Z61" s="150">
        <v>0</v>
      </c>
    </row>
    <row r="62" s="144" customFormat="1" spans="1:26">
      <c r="A62" s="150" t="s">
        <v>34</v>
      </c>
      <c r="B62" s="161">
        <f t="shared" si="10"/>
        <v>3890.049767</v>
      </c>
      <c r="C62" s="170"/>
      <c r="D62" s="161">
        <v>1.3</v>
      </c>
      <c r="E62" s="162">
        <f t="shared" ref="E62:Z62" si="11">SUM(E59:E61)</f>
        <v>10581</v>
      </c>
      <c r="F62" s="161">
        <f t="shared" si="11"/>
        <v>2832.542998</v>
      </c>
      <c r="G62" s="162">
        <f t="shared" si="11"/>
        <v>355</v>
      </c>
      <c r="H62" s="161">
        <f t="shared" si="11"/>
        <v>79.058254</v>
      </c>
      <c r="I62" s="162">
        <f t="shared" si="11"/>
        <v>6855</v>
      </c>
      <c r="J62" s="161">
        <f t="shared" si="11"/>
        <v>78.018378</v>
      </c>
      <c r="K62" s="162">
        <f t="shared" si="11"/>
        <v>33</v>
      </c>
      <c r="L62" s="161">
        <f t="shared" si="11"/>
        <v>5.591439</v>
      </c>
      <c r="M62" s="162">
        <f t="shared" si="11"/>
        <v>17824</v>
      </c>
      <c r="N62" s="161">
        <f t="shared" si="11"/>
        <v>2995.211069</v>
      </c>
      <c r="O62" s="162">
        <f t="shared" si="11"/>
        <v>18</v>
      </c>
      <c r="P62" s="161">
        <f t="shared" si="11"/>
        <v>24.842454</v>
      </c>
      <c r="Q62" s="161">
        <f t="shared" si="11"/>
        <v>0.088351</v>
      </c>
      <c r="R62" s="161">
        <f t="shared" si="11"/>
        <v>60.404905</v>
      </c>
      <c r="S62" s="162">
        <f t="shared" si="11"/>
        <v>591.98</v>
      </c>
      <c r="T62" s="162">
        <f t="shared" si="11"/>
        <v>0</v>
      </c>
      <c r="U62" s="161">
        <f t="shared" si="11"/>
        <v>0</v>
      </c>
      <c r="V62" s="161">
        <f t="shared" si="11"/>
        <v>217.522988</v>
      </c>
      <c r="W62" s="162">
        <f t="shared" si="11"/>
        <v>12974</v>
      </c>
      <c r="X62" s="161">
        <f t="shared" si="11"/>
        <v>1735.558582</v>
      </c>
      <c r="Y62" s="161">
        <f t="shared" si="11"/>
        <v>329.112633</v>
      </c>
      <c r="Z62" s="161">
        <f t="shared" si="11"/>
        <v>233.844823</v>
      </c>
    </row>
    <row r="63" s="144" customFormat="1" ht="20.4" spans="1:26">
      <c r="A63" s="164" t="s">
        <v>41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81"/>
      <c r="R63" s="164"/>
      <c r="S63" s="164"/>
      <c r="T63" s="164"/>
      <c r="U63" s="164"/>
      <c r="V63" s="164"/>
      <c r="W63" s="164"/>
      <c r="X63" s="164"/>
      <c r="Y63" s="164"/>
      <c r="Z63" s="164"/>
    </row>
    <row r="64" s="144" customFormat="1" spans="1:26">
      <c r="A64" s="149" t="s">
        <v>2</v>
      </c>
      <c r="B64" s="150" t="s">
        <v>3</v>
      </c>
      <c r="C64" s="151" t="s">
        <v>4</v>
      </c>
      <c r="D64" s="152" t="s">
        <v>5</v>
      </c>
      <c r="E64" s="153" t="s">
        <v>6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0" t="s">
        <v>7</v>
      </c>
      <c r="P64" s="150"/>
      <c r="Q64" s="174" t="s">
        <v>8</v>
      </c>
      <c r="R64" s="152" t="s">
        <v>9</v>
      </c>
      <c r="S64" s="152" t="s">
        <v>10</v>
      </c>
      <c r="T64" s="175" t="s">
        <v>11</v>
      </c>
      <c r="U64" s="176"/>
      <c r="V64" s="152" t="s">
        <v>12</v>
      </c>
      <c r="W64" s="153" t="s">
        <v>13</v>
      </c>
      <c r="X64" s="153" t="s">
        <v>14</v>
      </c>
      <c r="Y64" s="153" t="s">
        <v>15</v>
      </c>
      <c r="Z64" s="153" t="s">
        <v>16</v>
      </c>
    </row>
    <row r="65" s="144" customFormat="1" spans="1:26">
      <c r="A65" s="149"/>
      <c r="B65" s="150"/>
      <c r="C65" s="154"/>
      <c r="D65" s="155"/>
      <c r="E65" s="153" t="s">
        <v>17</v>
      </c>
      <c r="F65" s="153"/>
      <c r="G65" s="156" t="s">
        <v>18</v>
      </c>
      <c r="H65" s="157"/>
      <c r="I65" s="150" t="s">
        <v>19</v>
      </c>
      <c r="J65" s="150"/>
      <c r="K65" s="150" t="s">
        <v>20</v>
      </c>
      <c r="L65" s="150"/>
      <c r="M65" s="150" t="s">
        <v>21</v>
      </c>
      <c r="N65" s="150"/>
      <c r="O65" s="150"/>
      <c r="P65" s="150"/>
      <c r="Q65" s="177"/>
      <c r="R65" s="155"/>
      <c r="S65" s="159"/>
      <c r="T65" s="178"/>
      <c r="U65" s="179"/>
      <c r="V65" s="155"/>
      <c r="W65" s="153"/>
      <c r="X65" s="153"/>
      <c r="Y65" s="153"/>
      <c r="Z65" s="153"/>
    </row>
    <row r="66" s="144" customFormat="1" ht="36" spans="1:26">
      <c r="A66" s="149"/>
      <c r="B66" s="150"/>
      <c r="C66" s="158"/>
      <c r="D66" s="159"/>
      <c r="E66" s="153" t="s">
        <v>22</v>
      </c>
      <c r="F66" s="150" t="s">
        <v>23</v>
      </c>
      <c r="G66" s="153" t="s">
        <v>22</v>
      </c>
      <c r="H66" s="150" t="s">
        <v>23</v>
      </c>
      <c r="I66" s="153" t="s">
        <v>22</v>
      </c>
      <c r="J66" s="150" t="s">
        <v>23</v>
      </c>
      <c r="K66" s="153" t="s">
        <v>22</v>
      </c>
      <c r="L66" s="161" t="s">
        <v>23</v>
      </c>
      <c r="M66" s="153" t="s">
        <v>22</v>
      </c>
      <c r="N66" s="150" t="s">
        <v>23</v>
      </c>
      <c r="O66" s="153" t="s">
        <v>24</v>
      </c>
      <c r="P66" s="150" t="s">
        <v>23</v>
      </c>
      <c r="Q66" s="180"/>
      <c r="R66" s="159"/>
      <c r="S66" s="153" t="s">
        <v>23</v>
      </c>
      <c r="T66" s="153" t="s">
        <v>25</v>
      </c>
      <c r="U66" s="153" t="s">
        <v>23</v>
      </c>
      <c r="V66" s="159"/>
      <c r="W66" s="153"/>
      <c r="X66" s="153"/>
      <c r="Y66" s="153"/>
      <c r="Z66" s="153"/>
    </row>
    <row r="67" s="144" customFormat="1" spans="1:26">
      <c r="A67" s="150" t="s">
        <v>26</v>
      </c>
      <c r="B67" s="161">
        <f t="shared" ref="B67:B70" si="12">N67+P67+Q67+R67+S67+U67+V67</f>
        <v>1901.227392</v>
      </c>
      <c r="C67" s="160">
        <f>B67/B70*100</f>
        <v>61.1585261642159</v>
      </c>
      <c r="D67" s="160">
        <v>23.0688874119567</v>
      </c>
      <c r="E67" s="186">
        <v>2761</v>
      </c>
      <c r="F67" s="56">
        <v>1002.40422</v>
      </c>
      <c r="G67" s="186">
        <v>149</v>
      </c>
      <c r="H67" s="56">
        <v>46.850244</v>
      </c>
      <c r="I67" s="186">
        <v>2561</v>
      </c>
      <c r="J67" s="56">
        <v>29.029167</v>
      </c>
      <c r="K67" s="186">
        <v>41</v>
      </c>
      <c r="L67" s="56">
        <v>5.467801</v>
      </c>
      <c r="M67" s="196">
        <v>5512</v>
      </c>
      <c r="N67" s="197">
        <v>1083.751432</v>
      </c>
      <c r="O67" s="106">
        <v>6</v>
      </c>
      <c r="P67" s="56">
        <v>17.06577</v>
      </c>
      <c r="Q67" s="56">
        <v>0.000523</v>
      </c>
      <c r="R67" s="56">
        <v>53.276766</v>
      </c>
      <c r="S67" s="56">
        <v>29.6</v>
      </c>
      <c r="T67" s="106">
        <v>186307</v>
      </c>
      <c r="U67" s="106">
        <v>643.88</v>
      </c>
      <c r="V67" s="56">
        <v>73.652901</v>
      </c>
      <c r="W67" s="199">
        <v>1274</v>
      </c>
      <c r="X67" s="60">
        <v>635.106362</v>
      </c>
      <c r="Y67" s="56">
        <v>111.715606</v>
      </c>
      <c r="Z67" s="56">
        <v>83.131428</v>
      </c>
    </row>
    <row r="68" s="144" customFormat="1" spans="1:26">
      <c r="A68" s="150" t="s">
        <v>27</v>
      </c>
      <c r="B68" s="161">
        <f t="shared" si="12"/>
        <v>559.75</v>
      </c>
      <c r="C68" s="160">
        <f>B68/B70*100</f>
        <v>18.0059919000051</v>
      </c>
      <c r="D68" s="160">
        <v>62.6140259136598</v>
      </c>
      <c r="E68" s="150">
        <v>770</v>
      </c>
      <c r="F68" s="150">
        <v>142.57</v>
      </c>
      <c r="G68" s="150">
        <v>532</v>
      </c>
      <c r="H68" s="150">
        <v>98.27</v>
      </c>
      <c r="I68" s="150">
        <v>114</v>
      </c>
      <c r="J68" s="150">
        <v>1.29</v>
      </c>
      <c r="K68" s="150">
        <v>0</v>
      </c>
      <c r="L68" s="150">
        <v>0</v>
      </c>
      <c r="M68" s="150">
        <v>1416</v>
      </c>
      <c r="N68" s="150">
        <v>242.13</v>
      </c>
      <c r="O68" s="150">
        <v>1</v>
      </c>
      <c r="P68" s="150">
        <v>0.57</v>
      </c>
      <c r="Q68" s="161">
        <v>0</v>
      </c>
      <c r="R68" s="150">
        <v>21.72</v>
      </c>
      <c r="S68" s="150">
        <v>195.91</v>
      </c>
      <c r="T68" s="150">
        <v>0</v>
      </c>
      <c r="U68" s="150">
        <v>0</v>
      </c>
      <c r="V68" s="150">
        <v>99.42</v>
      </c>
      <c r="W68" s="150">
        <v>429</v>
      </c>
      <c r="X68" s="150">
        <v>137.81</v>
      </c>
      <c r="Y68" s="150">
        <v>48.85</v>
      </c>
      <c r="Z68" s="150">
        <v>27.45</v>
      </c>
    </row>
    <row r="69" s="144" customFormat="1" spans="1:26">
      <c r="A69" s="150" t="s">
        <v>28</v>
      </c>
      <c r="B69" s="161">
        <f t="shared" si="12"/>
        <v>647.71</v>
      </c>
      <c r="C69" s="160">
        <f>B69/B70*100</f>
        <v>20.835481935779</v>
      </c>
      <c r="D69" s="161">
        <v>-9.56649214659686</v>
      </c>
      <c r="E69" s="150">
        <v>58</v>
      </c>
      <c r="F69" s="150">
        <v>24.02</v>
      </c>
      <c r="G69" s="150">
        <v>49</v>
      </c>
      <c r="H69" s="150">
        <v>15.81</v>
      </c>
      <c r="I69" s="150">
        <v>869</v>
      </c>
      <c r="J69" s="150">
        <v>9.83</v>
      </c>
      <c r="K69" s="150">
        <v>1</v>
      </c>
      <c r="L69" s="150">
        <v>0.11</v>
      </c>
      <c r="M69" s="150">
        <v>977</v>
      </c>
      <c r="N69" s="150">
        <v>49.77</v>
      </c>
      <c r="O69" s="150">
        <v>0</v>
      </c>
      <c r="P69" s="150">
        <v>0</v>
      </c>
      <c r="Q69" s="161">
        <v>0</v>
      </c>
      <c r="R69" s="150">
        <v>2.33</v>
      </c>
      <c r="S69" s="150">
        <v>579.46</v>
      </c>
      <c r="T69" s="150">
        <v>0</v>
      </c>
      <c r="U69" s="150">
        <v>0</v>
      </c>
      <c r="V69" s="150">
        <v>16.15</v>
      </c>
      <c r="W69" s="150">
        <v>1482</v>
      </c>
      <c r="X69" s="150">
        <v>755.15</v>
      </c>
      <c r="Y69" s="150">
        <v>0</v>
      </c>
      <c r="Z69" s="150">
        <v>0</v>
      </c>
    </row>
    <row r="70" s="144" customFormat="1" spans="1:26">
      <c r="A70" s="150" t="s">
        <v>34</v>
      </c>
      <c r="B70" s="161">
        <f t="shared" si="12"/>
        <v>3108.687392</v>
      </c>
      <c r="C70" s="170"/>
      <c r="D70" s="150">
        <v>19.32</v>
      </c>
      <c r="E70" s="162">
        <f t="shared" ref="E70:Z70" si="13">SUM(E67:E69)</f>
        <v>3589</v>
      </c>
      <c r="F70" s="161">
        <f t="shared" si="13"/>
        <v>1168.99422</v>
      </c>
      <c r="G70" s="162">
        <f t="shared" si="13"/>
        <v>730</v>
      </c>
      <c r="H70" s="161">
        <f t="shared" si="13"/>
        <v>160.930244</v>
      </c>
      <c r="I70" s="162">
        <f t="shared" si="13"/>
        <v>3544</v>
      </c>
      <c r="J70" s="161">
        <f t="shared" si="13"/>
        <v>40.149167</v>
      </c>
      <c r="K70" s="162">
        <f t="shared" si="13"/>
        <v>42</v>
      </c>
      <c r="L70" s="161">
        <f t="shared" si="13"/>
        <v>5.577801</v>
      </c>
      <c r="M70" s="162">
        <f t="shared" si="13"/>
        <v>7905</v>
      </c>
      <c r="N70" s="161">
        <f t="shared" si="13"/>
        <v>1375.651432</v>
      </c>
      <c r="O70" s="162">
        <f t="shared" si="13"/>
        <v>7</v>
      </c>
      <c r="P70" s="161">
        <f t="shared" si="13"/>
        <v>17.63577</v>
      </c>
      <c r="Q70" s="161">
        <f t="shared" si="13"/>
        <v>0.000523</v>
      </c>
      <c r="R70" s="161">
        <f t="shared" si="13"/>
        <v>77.326766</v>
      </c>
      <c r="S70" s="161">
        <f t="shared" si="13"/>
        <v>804.97</v>
      </c>
      <c r="T70" s="162">
        <f t="shared" si="13"/>
        <v>186307</v>
      </c>
      <c r="U70" s="161">
        <f t="shared" si="13"/>
        <v>643.88</v>
      </c>
      <c r="V70" s="161">
        <f t="shared" si="13"/>
        <v>189.222901</v>
      </c>
      <c r="W70" s="162">
        <f t="shared" si="13"/>
        <v>3185</v>
      </c>
      <c r="X70" s="161">
        <f t="shared" si="13"/>
        <v>1528.066362</v>
      </c>
      <c r="Y70" s="161">
        <f t="shared" si="13"/>
        <v>160.565606</v>
      </c>
      <c r="Z70" s="161">
        <f t="shared" si="13"/>
        <v>110.581428</v>
      </c>
    </row>
    <row r="71" s="144" customFormat="1" ht="20.4" spans="1:26">
      <c r="A71" s="164" t="s">
        <v>42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81"/>
      <c r="R71" s="164"/>
      <c r="S71" s="164"/>
      <c r="T71" s="164"/>
      <c r="U71" s="164"/>
      <c r="V71" s="164"/>
      <c r="W71" s="164"/>
      <c r="X71" s="164"/>
      <c r="Y71" s="164"/>
      <c r="Z71" s="164"/>
    </row>
    <row r="72" s="144" customFormat="1" spans="1:26">
      <c r="A72" s="149" t="s">
        <v>2</v>
      </c>
      <c r="B72" s="150" t="s">
        <v>3</v>
      </c>
      <c r="C72" s="151" t="s">
        <v>4</v>
      </c>
      <c r="D72" s="152" t="s">
        <v>5</v>
      </c>
      <c r="E72" s="153" t="s">
        <v>6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0" t="s">
        <v>7</v>
      </c>
      <c r="P72" s="150"/>
      <c r="Q72" s="174" t="s">
        <v>8</v>
      </c>
      <c r="R72" s="152" t="s">
        <v>9</v>
      </c>
      <c r="S72" s="152" t="s">
        <v>10</v>
      </c>
      <c r="T72" s="175" t="s">
        <v>11</v>
      </c>
      <c r="U72" s="176"/>
      <c r="V72" s="152" t="s">
        <v>12</v>
      </c>
      <c r="W72" s="153" t="s">
        <v>13</v>
      </c>
      <c r="X72" s="153" t="s">
        <v>14</v>
      </c>
      <c r="Y72" s="153" t="s">
        <v>15</v>
      </c>
      <c r="Z72" s="153" t="s">
        <v>16</v>
      </c>
    </row>
    <row r="73" s="144" customFormat="1" spans="1:26">
      <c r="A73" s="149"/>
      <c r="B73" s="150"/>
      <c r="C73" s="154"/>
      <c r="D73" s="155"/>
      <c r="E73" s="153" t="s">
        <v>17</v>
      </c>
      <c r="F73" s="153"/>
      <c r="G73" s="156" t="s">
        <v>18</v>
      </c>
      <c r="H73" s="157"/>
      <c r="I73" s="150" t="s">
        <v>19</v>
      </c>
      <c r="J73" s="150"/>
      <c r="K73" s="150" t="s">
        <v>20</v>
      </c>
      <c r="L73" s="150"/>
      <c r="M73" s="150" t="s">
        <v>21</v>
      </c>
      <c r="N73" s="150"/>
      <c r="O73" s="150"/>
      <c r="P73" s="150"/>
      <c r="Q73" s="177"/>
      <c r="R73" s="155"/>
      <c r="S73" s="159"/>
      <c r="T73" s="178"/>
      <c r="U73" s="179"/>
      <c r="V73" s="155"/>
      <c r="W73" s="153"/>
      <c r="X73" s="153"/>
      <c r="Y73" s="153"/>
      <c r="Z73" s="153"/>
    </row>
    <row r="74" s="144" customFormat="1" ht="36" spans="1:26">
      <c r="A74" s="149"/>
      <c r="B74" s="150"/>
      <c r="C74" s="158"/>
      <c r="D74" s="159"/>
      <c r="E74" s="153" t="s">
        <v>22</v>
      </c>
      <c r="F74" s="150" t="s">
        <v>23</v>
      </c>
      <c r="G74" s="153" t="s">
        <v>22</v>
      </c>
      <c r="H74" s="150" t="s">
        <v>23</v>
      </c>
      <c r="I74" s="153" t="s">
        <v>22</v>
      </c>
      <c r="J74" s="150" t="s">
        <v>23</v>
      </c>
      <c r="K74" s="153" t="s">
        <v>22</v>
      </c>
      <c r="L74" s="161" t="s">
        <v>23</v>
      </c>
      <c r="M74" s="153" t="s">
        <v>22</v>
      </c>
      <c r="N74" s="150" t="s">
        <v>23</v>
      </c>
      <c r="O74" s="153" t="s">
        <v>24</v>
      </c>
      <c r="P74" s="150" t="s">
        <v>23</v>
      </c>
      <c r="Q74" s="180"/>
      <c r="R74" s="159"/>
      <c r="S74" s="153" t="s">
        <v>23</v>
      </c>
      <c r="T74" s="153" t="s">
        <v>25</v>
      </c>
      <c r="U74" s="153" t="s">
        <v>23</v>
      </c>
      <c r="V74" s="159"/>
      <c r="W74" s="153"/>
      <c r="X74" s="153"/>
      <c r="Y74" s="153"/>
      <c r="Z74" s="153"/>
    </row>
    <row r="75" s="144" customFormat="1" spans="1:26">
      <c r="A75" s="150" t="s">
        <v>26</v>
      </c>
      <c r="B75" s="161">
        <f t="shared" ref="B75:B78" si="14">N75+P75+Q75+R75+S75+U75+V75</f>
        <v>4325.302458</v>
      </c>
      <c r="C75" s="160">
        <f>B75/B78*100</f>
        <v>81.2226385626517</v>
      </c>
      <c r="D75" s="167">
        <v>9.30531752140199</v>
      </c>
      <c r="E75" s="168">
        <v>10974</v>
      </c>
      <c r="F75" s="169">
        <v>4036.226261</v>
      </c>
      <c r="G75" s="98">
        <v>2</v>
      </c>
      <c r="H75" s="169">
        <v>0.403422</v>
      </c>
      <c r="I75" s="98">
        <v>6784</v>
      </c>
      <c r="J75" s="169">
        <v>77.956885</v>
      </c>
      <c r="K75" s="98">
        <v>41</v>
      </c>
      <c r="L75" s="169">
        <v>4.715084</v>
      </c>
      <c r="M75" s="168">
        <v>17801</v>
      </c>
      <c r="N75" s="169">
        <v>4119.301652</v>
      </c>
      <c r="O75" s="98">
        <v>8</v>
      </c>
      <c r="P75" s="169">
        <v>9.419118</v>
      </c>
      <c r="Q75" s="167">
        <v>-0.90734</v>
      </c>
      <c r="R75" s="169">
        <v>44.781786</v>
      </c>
      <c r="S75" s="168">
        <v>0</v>
      </c>
      <c r="T75" s="168">
        <v>0</v>
      </c>
      <c r="U75" s="168">
        <v>0</v>
      </c>
      <c r="V75" s="169">
        <v>152.707242</v>
      </c>
      <c r="W75" s="98">
        <v>3037</v>
      </c>
      <c r="X75" s="182">
        <v>2017.26302</v>
      </c>
      <c r="Y75" s="182">
        <v>438.090793</v>
      </c>
      <c r="Z75" s="182">
        <v>337.888713</v>
      </c>
    </row>
    <row r="76" s="144" customFormat="1" spans="1:26">
      <c r="A76" s="150" t="s">
        <v>27</v>
      </c>
      <c r="B76" s="161">
        <f t="shared" si="14"/>
        <v>728.66</v>
      </c>
      <c r="C76" s="160">
        <f>B76/B78*100</f>
        <v>13.6831327727375</v>
      </c>
      <c r="D76" s="161">
        <v>13.4878360277856</v>
      </c>
      <c r="E76" s="150">
        <v>4025</v>
      </c>
      <c r="F76" s="161">
        <v>673.92</v>
      </c>
      <c r="G76" s="162">
        <v>106</v>
      </c>
      <c r="H76" s="161">
        <v>18.37</v>
      </c>
      <c r="I76" s="150">
        <v>327</v>
      </c>
      <c r="J76" s="150">
        <v>3.69</v>
      </c>
      <c r="K76" s="150">
        <v>0</v>
      </c>
      <c r="L76" s="150">
        <v>0</v>
      </c>
      <c r="M76" s="150">
        <v>4458</v>
      </c>
      <c r="N76" s="150">
        <v>695.98</v>
      </c>
      <c r="O76" s="150">
        <v>0</v>
      </c>
      <c r="P76" s="150">
        <v>0</v>
      </c>
      <c r="Q76" s="161">
        <v>0</v>
      </c>
      <c r="R76" s="150">
        <v>3.39</v>
      </c>
      <c r="S76" s="150">
        <v>0</v>
      </c>
      <c r="T76" s="150">
        <v>0</v>
      </c>
      <c r="U76" s="150">
        <v>0</v>
      </c>
      <c r="V76" s="150">
        <v>29.29</v>
      </c>
      <c r="W76" s="150">
        <v>556</v>
      </c>
      <c r="X76" s="150">
        <v>279.72</v>
      </c>
      <c r="Y76" s="150">
        <v>26.28</v>
      </c>
      <c r="Z76" s="150">
        <v>0</v>
      </c>
    </row>
    <row r="77" s="144" customFormat="1" spans="1:26">
      <c r="A77" s="150" t="s">
        <v>30</v>
      </c>
      <c r="B77" s="161">
        <f t="shared" si="14"/>
        <v>271.280029245283</v>
      </c>
      <c r="C77" s="160">
        <f>B77/B78*100</f>
        <v>5.09422866461081</v>
      </c>
      <c r="D77" s="161" t="s">
        <v>36</v>
      </c>
      <c r="E77" s="150">
        <v>1189</v>
      </c>
      <c r="F77" s="161">
        <v>268.405406603774</v>
      </c>
      <c r="G77" s="162">
        <v>2</v>
      </c>
      <c r="H77" s="161">
        <v>0.154716981132075</v>
      </c>
      <c r="I77" s="150">
        <v>0</v>
      </c>
      <c r="J77" s="150">
        <v>0</v>
      </c>
      <c r="K77" s="150">
        <v>0</v>
      </c>
      <c r="L77" s="150">
        <v>0</v>
      </c>
      <c r="M77" s="150">
        <v>1191</v>
      </c>
      <c r="N77" s="150">
        <v>268.560123584906</v>
      </c>
      <c r="O77" s="150">
        <v>0</v>
      </c>
      <c r="P77" s="150">
        <v>0</v>
      </c>
      <c r="Q77" s="161">
        <v>0.410377358490566</v>
      </c>
      <c r="R77" s="150">
        <v>0</v>
      </c>
      <c r="S77" s="150">
        <v>0</v>
      </c>
      <c r="T77" s="150">
        <v>0</v>
      </c>
      <c r="U77" s="150">
        <v>0</v>
      </c>
      <c r="V77" s="161">
        <v>2.30952830188679</v>
      </c>
      <c r="W77" s="150">
        <v>12</v>
      </c>
      <c r="X77" s="150">
        <v>5.58</v>
      </c>
      <c r="Y77" s="150">
        <v>28.24</v>
      </c>
      <c r="Z77" s="150">
        <v>15.1</v>
      </c>
    </row>
    <row r="78" s="144" customFormat="1" spans="1:26">
      <c r="A78" s="150" t="s">
        <v>34</v>
      </c>
      <c r="B78" s="161">
        <f t="shared" si="14"/>
        <v>5325.24248724528</v>
      </c>
      <c r="C78" s="170"/>
      <c r="D78" s="150">
        <v>15.79</v>
      </c>
      <c r="E78" s="162">
        <f t="shared" ref="E78:Z78" si="15">SUM(E75:E77)</f>
        <v>16188</v>
      </c>
      <c r="F78" s="161">
        <f t="shared" si="15"/>
        <v>4978.55166760377</v>
      </c>
      <c r="G78" s="162">
        <f t="shared" si="15"/>
        <v>110</v>
      </c>
      <c r="H78" s="161">
        <f t="shared" si="15"/>
        <v>18.9281389811321</v>
      </c>
      <c r="I78" s="162">
        <f t="shared" si="15"/>
        <v>7111</v>
      </c>
      <c r="J78" s="161">
        <f t="shared" si="15"/>
        <v>81.646885</v>
      </c>
      <c r="K78" s="162">
        <f t="shared" si="15"/>
        <v>41</v>
      </c>
      <c r="L78" s="161">
        <f t="shared" si="15"/>
        <v>4.715084</v>
      </c>
      <c r="M78" s="162">
        <f t="shared" si="15"/>
        <v>23450</v>
      </c>
      <c r="N78" s="161">
        <f t="shared" si="15"/>
        <v>5083.84177558491</v>
      </c>
      <c r="O78" s="162">
        <f t="shared" si="15"/>
        <v>8</v>
      </c>
      <c r="P78" s="161">
        <f t="shared" si="15"/>
        <v>9.419118</v>
      </c>
      <c r="Q78" s="161">
        <f t="shared" si="15"/>
        <v>-0.496962641509434</v>
      </c>
      <c r="R78" s="161">
        <f t="shared" si="15"/>
        <v>48.171786</v>
      </c>
      <c r="S78" s="161">
        <f t="shared" si="15"/>
        <v>0</v>
      </c>
      <c r="T78" s="162">
        <f t="shared" si="15"/>
        <v>0</v>
      </c>
      <c r="U78" s="161">
        <f t="shared" si="15"/>
        <v>0</v>
      </c>
      <c r="V78" s="161">
        <f t="shared" si="15"/>
        <v>184.306770301887</v>
      </c>
      <c r="W78" s="162">
        <f t="shared" si="15"/>
        <v>3605</v>
      </c>
      <c r="X78" s="161">
        <f t="shared" si="15"/>
        <v>2302.56302</v>
      </c>
      <c r="Y78" s="161">
        <f t="shared" si="15"/>
        <v>492.610793</v>
      </c>
      <c r="Z78" s="161">
        <f t="shared" si="15"/>
        <v>352.988713</v>
      </c>
    </row>
    <row r="79" s="144" customFormat="1" ht="20.4" spans="1:26">
      <c r="A79" s="164" t="s">
        <v>43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81"/>
      <c r="R79" s="164"/>
      <c r="S79" s="164"/>
      <c r="T79" s="164"/>
      <c r="U79" s="164"/>
      <c r="V79" s="164"/>
      <c r="W79" s="164"/>
      <c r="X79" s="164"/>
      <c r="Y79" s="164"/>
      <c r="Z79" s="164"/>
    </row>
    <row r="80" s="144" customFormat="1" spans="1:26">
      <c r="A80" s="149" t="s">
        <v>2</v>
      </c>
      <c r="B80" s="150" t="s">
        <v>3</v>
      </c>
      <c r="C80" s="151" t="s">
        <v>4</v>
      </c>
      <c r="D80" s="152" t="s">
        <v>5</v>
      </c>
      <c r="E80" s="153" t="s">
        <v>6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0" t="s">
        <v>7</v>
      </c>
      <c r="P80" s="150"/>
      <c r="Q80" s="174" t="s">
        <v>8</v>
      </c>
      <c r="R80" s="152" t="s">
        <v>9</v>
      </c>
      <c r="S80" s="152" t="s">
        <v>10</v>
      </c>
      <c r="T80" s="175" t="s">
        <v>11</v>
      </c>
      <c r="U80" s="176"/>
      <c r="V80" s="152" t="s">
        <v>12</v>
      </c>
      <c r="W80" s="153" t="s">
        <v>13</v>
      </c>
      <c r="X80" s="153" t="s">
        <v>14</v>
      </c>
      <c r="Y80" s="153" t="s">
        <v>15</v>
      </c>
      <c r="Z80" s="153" t="s">
        <v>16</v>
      </c>
    </row>
    <row r="81" s="144" customFormat="1" spans="1:26">
      <c r="A81" s="149"/>
      <c r="B81" s="150"/>
      <c r="C81" s="154"/>
      <c r="D81" s="155"/>
      <c r="E81" s="153" t="s">
        <v>17</v>
      </c>
      <c r="F81" s="153"/>
      <c r="G81" s="156" t="s">
        <v>18</v>
      </c>
      <c r="H81" s="157"/>
      <c r="I81" s="150" t="s">
        <v>19</v>
      </c>
      <c r="J81" s="150"/>
      <c r="K81" s="150" t="s">
        <v>20</v>
      </c>
      <c r="L81" s="150"/>
      <c r="M81" s="150" t="s">
        <v>21</v>
      </c>
      <c r="N81" s="150"/>
      <c r="O81" s="150"/>
      <c r="P81" s="150"/>
      <c r="Q81" s="177"/>
      <c r="R81" s="155"/>
      <c r="S81" s="159"/>
      <c r="T81" s="178"/>
      <c r="U81" s="179"/>
      <c r="V81" s="155"/>
      <c r="W81" s="153"/>
      <c r="X81" s="153"/>
      <c r="Y81" s="153"/>
      <c r="Z81" s="153"/>
    </row>
    <row r="82" s="144" customFormat="1" ht="36" spans="1:26">
      <c r="A82" s="149"/>
      <c r="B82" s="150"/>
      <c r="C82" s="158"/>
      <c r="D82" s="159"/>
      <c r="E82" s="153" t="s">
        <v>22</v>
      </c>
      <c r="F82" s="150" t="s">
        <v>23</v>
      </c>
      <c r="G82" s="153" t="s">
        <v>22</v>
      </c>
      <c r="H82" s="150" t="s">
        <v>23</v>
      </c>
      <c r="I82" s="153" t="s">
        <v>22</v>
      </c>
      <c r="J82" s="150" t="s">
        <v>23</v>
      </c>
      <c r="K82" s="153" t="s">
        <v>22</v>
      </c>
      <c r="L82" s="161" t="s">
        <v>23</v>
      </c>
      <c r="M82" s="153" t="s">
        <v>22</v>
      </c>
      <c r="N82" s="150" t="s">
        <v>23</v>
      </c>
      <c r="O82" s="153" t="s">
        <v>24</v>
      </c>
      <c r="P82" s="150" t="s">
        <v>23</v>
      </c>
      <c r="Q82" s="180"/>
      <c r="R82" s="159"/>
      <c r="S82" s="153" t="s">
        <v>23</v>
      </c>
      <c r="T82" s="153" t="s">
        <v>25</v>
      </c>
      <c r="U82" s="153" t="s">
        <v>23</v>
      </c>
      <c r="V82" s="159"/>
      <c r="W82" s="153"/>
      <c r="X82" s="153"/>
      <c r="Y82" s="153"/>
      <c r="Z82" s="153"/>
    </row>
    <row r="83" s="144" customFormat="1" spans="1:26">
      <c r="A83" s="150" t="s">
        <v>26</v>
      </c>
      <c r="B83" s="161">
        <f t="shared" ref="B83:B91" si="16">N83+P83+Q83+R83+S83+U83+V83</f>
        <v>12529.271896</v>
      </c>
      <c r="C83" s="160">
        <f>B83/B91*100</f>
        <v>34.8447132435752</v>
      </c>
      <c r="D83" s="167">
        <v>7.52578260463246</v>
      </c>
      <c r="E83" s="168">
        <v>29735</v>
      </c>
      <c r="F83" s="169">
        <v>9080.9746</v>
      </c>
      <c r="G83" s="98">
        <v>7163</v>
      </c>
      <c r="H83" s="169">
        <v>1229.045441</v>
      </c>
      <c r="I83" s="98">
        <v>2609</v>
      </c>
      <c r="J83" s="169">
        <v>37.07734</v>
      </c>
      <c r="K83" s="98">
        <v>81</v>
      </c>
      <c r="L83" s="169">
        <v>8.703866</v>
      </c>
      <c r="M83" s="168">
        <v>39588</v>
      </c>
      <c r="N83" s="169">
        <v>10355.801247</v>
      </c>
      <c r="O83" s="98">
        <v>57</v>
      </c>
      <c r="P83" s="169">
        <v>183.087037</v>
      </c>
      <c r="Q83" s="167">
        <v>9.04108300000001</v>
      </c>
      <c r="R83" s="169">
        <v>539.852262</v>
      </c>
      <c r="S83" s="168">
        <v>0</v>
      </c>
      <c r="T83" s="168">
        <v>288709</v>
      </c>
      <c r="U83" s="168">
        <v>997.78</v>
      </c>
      <c r="V83" s="169">
        <v>443.710267</v>
      </c>
      <c r="W83" s="98">
        <v>9037</v>
      </c>
      <c r="X83" s="182">
        <v>8132.838249</v>
      </c>
      <c r="Y83" s="182">
        <v>2908.449032</v>
      </c>
      <c r="Z83" s="182">
        <v>866.197046</v>
      </c>
    </row>
    <row r="84" s="144" customFormat="1" spans="1:26">
      <c r="A84" s="150" t="s">
        <v>27</v>
      </c>
      <c r="B84" s="161">
        <f t="shared" si="16"/>
        <v>6499.63</v>
      </c>
      <c r="C84" s="160">
        <f>B84/B91*100</f>
        <v>18.0758902368175</v>
      </c>
      <c r="D84" s="161">
        <v>6.89319446294625</v>
      </c>
      <c r="E84" s="150">
        <v>25286</v>
      </c>
      <c r="F84" s="150">
        <v>4858.32</v>
      </c>
      <c r="G84" s="187">
        <v>5411</v>
      </c>
      <c r="H84" s="150">
        <v>953.69</v>
      </c>
      <c r="I84" s="187">
        <v>1073</v>
      </c>
      <c r="J84" s="150">
        <v>12.12</v>
      </c>
      <c r="K84" s="187">
        <v>0</v>
      </c>
      <c r="L84" s="150">
        <v>0</v>
      </c>
      <c r="M84" s="187">
        <v>31770</v>
      </c>
      <c r="N84" s="161">
        <v>5824.13</v>
      </c>
      <c r="O84" s="187">
        <v>218</v>
      </c>
      <c r="P84" s="150">
        <v>123.69</v>
      </c>
      <c r="Q84" s="161">
        <v>4</v>
      </c>
      <c r="R84" s="150">
        <v>233.17</v>
      </c>
      <c r="S84" s="150">
        <v>0</v>
      </c>
      <c r="T84" s="187">
        <v>0</v>
      </c>
      <c r="U84" s="150">
        <v>0</v>
      </c>
      <c r="V84" s="150">
        <v>314.64</v>
      </c>
      <c r="W84" s="187">
        <v>4994</v>
      </c>
      <c r="X84" s="150">
        <v>3204.41</v>
      </c>
      <c r="Y84" s="150">
        <v>1105.17</v>
      </c>
      <c r="Z84" s="150">
        <v>604.85</v>
      </c>
    </row>
    <row r="85" s="144" customFormat="1" spans="1:26">
      <c r="A85" s="150" t="s">
        <v>28</v>
      </c>
      <c r="B85" s="161">
        <f t="shared" si="16"/>
        <v>3348.4018</v>
      </c>
      <c r="C85" s="160">
        <f>B85/B91*100</f>
        <v>9.31212136776435</v>
      </c>
      <c r="D85" s="161">
        <v>15.1376746297608</v>
      </c>
      <c r="E85" s="150">
        <v>3985</v>
      </c>
      <c r="F85" s="150">
        <v>2193.59</v>
      </c>
      <c r="G85" s="187">
        <v>288</v>
      </c>
      <c r="H85" s="150">
        <v>92.32</v>
      </c>
      <c r="I85" s="187">
        <v>7939</v>
      </c>
      <c r="J85" s="150">
        <v>89.87</v>
      </c>
      <c r="K85" s="187">
        <v>8</v>
      </c>
      <c r="L85" s="150">
        <v>0.84</v>
      </c>
      <c r="M85" s="187">
        <v>12220</v>
      </c>
      <c r="N85" s="161">
        <v>2376.62</v>
      </c>
      <c r="O85" s="187">
        <v>17</v>
      </c>
      <c r="P85" s="150">
        <v>9.25</v>
      </c>
      <c r="Q85" s="161">
        <v>0.0018</v>
      </c>
      <c r="R85" s="150">
        <v>136.17</v>
      </c>
      <c r="S85" s="150">
        <v>568.93</v>
      </c>
      <c r="T85" s="187">
        <v>0</v>
      </c>
      <c r="U85" s="150">
        <v>0</v>
      </c>
      <c r="V85" s="150">
        <v>257.43</v>
      </c>
      <c r="W85" s="187">
        <v>3624</v>
      </c>
      <c r="X85" s="150">
        <v>1661.89</v>
      </c>
      <c r="Y85" s="150">
        <v>0</v>
      </c>
      <c r="Z85" s="150">
        <v>0</v>
      </c>
    </row>
    <row r="86" s="144" customFormat="1" spans="1:26">
      <c r="A86" s="150" t="s">
        <v>29</v>
      </c>
      <c r="B86" s="161">
        <f t="shared" si="16"/>
        <v>1724.7</v>
      </c>
      <c r="C86" s="160">
        <f>B86/B91*100</f>
        <v>4.79650193802404</v>
      </c>
      <c r="D86" s="161">
        <v>-33.7043970279028</v>
      </c>
      <c r="E86" s="150">
        <v>2711</v>
      </c>
      <c r="F86" s="150">
        <v>452.88</v>
      </c>
      <c r="G86" s="187">
        <v>8241</v>
      </c>
      <c r="H86" s="150">
        <v>1133.11</v>
      </c>
      <c r="I86" s="187">
        <v>4</v>
      </c>
      <c r="J86" s="150">
        <v>0.05</v>
      </c>
      <c r="K86" s="187">
        <v>0</v>
      </c>
      <c r="L86" s="150">
        <v>0</v>
      </c>
      <c r="M86" s="187">
        <v>10956</v>
      </c>
      <c r="N86" s="161">
        <v>1586.04</v>
      </c>
      <c r="O86" s="187">
        <v>0</v>
      </c>
      <c r="P86" s="150">
        <v>0</v>
      </c>
      <c r="Q86" s="161">
        <v>3.3</v>
      </c>
      <c r="R86" s="150">
        <v>3.6</v>
      </c>
      <c r="S86" s="150">
        <v>0</v>
      </c>
      <c r="T86" s="187">
        <v>0</v>
      </c>
      <c r="U86" s="150">
        <v>0</v>
      </c>
      <c r="V86" s="150">
        <v>131.76</v>
      </c>
      <c r="W86" s="187">
        <v>1873</v>
      </c>
      <c r="X86" s="150">
        <v>1167.3</v>
      </c>
      <c r="Y86" s="150">
        <v>414.8</v>
      </c>
      <c r="Z86" s="150">
        <v>232.38</v>
      </c>
    </row>
    <row r="87" s="144" customFormat="1" spans="1:26">
      <c r="A87" s="150" t="s">
        <v>30</v>
      </c>
      <c r="B87" s="161">
        <f t="shared" si="16"/>
        <v>6278.14076320755</v>
      </c>
      <c r="C87" s="160">
        <f>B87/B91*100</f>
        <v>17.4599143839002</v>
      </c>
      <c r="D87" s="161">
        <v>-0.611982168519787</v>
      </c>
      <c r="E87" s="150">
        <v>15150</v>
      </c>
      <c r="F87" s="161">
        <v>3071.38723490566</v>
      </c>
      <c r="G87" s="187">
        <v>17678</v>
      </c>
      <c r="H87" s="161">
        <v>2768.95661226415</v>
      </c>
      <c r="I87" s="187">
        <v>9</v>
      </c>
      <c r="J87" s="161">
        <v>0.11</v>
      </c>
      <c r="K87" s="187">
        <v>0</v>
      </c>
      <c r="L87" s="150">
        <v>0</v>
      </c>
      <c r="M87" s="187">
        <v>32837</v>
      </c>
      <c r="N87" s="161">
        <v>5840.45384716981</v>
      </c>
      <c r="O87" s="187">
        <v>25</v>
      </c>
      <c r="P87" s="161">
        <v>15.763475471698</v>
      </c>
      <c r="Q87" s="161">
        <v>24.2266132075472</v>
      </c>
      <c r="R87" s="161">
        <v>283.537713207547</v>
      </c>
      <c r="S87" s="150">
        <v>0</v>
      </c>
      <c r="T87" s="187">
        <v>0</v>
      </c>
      <c r="U87" s="150">
        <v>0</v>
      </c>
      <c r="V87" s="161">
        <v>114.159114150943</v>
      </c>
      <c r="W87" s="187">
        <v>1196</v>
      </c>
      <c r="X87" s="161">
        <v>3264.6</v>
      </c>
      <c r="Y87" s="161">
        <v>853.49</v>
      </c>
      <c r="Z87" s="161">
        <v>502.42</v>
      </c>
    </row>
    <row r="88" s="144" customFormat="1" spans="1:26">
      <c r="A88" s="150" t="s">
        <v>31</v>
      </c>
      <c r="B88" s="161">
        <f t="shared" si="16"/>
        <v>2167.6</v>
      </c>
      <c r="C88" s="160">
        <f>B88/B91*100</f>
        <v>6.0282354037577</v>
      </c>
      <c r="D88" s="161">
        <v>-1.97266667269652</v>
      </c>
      <c r="E88" s="150">
        <v>4221</v>
      </c>
      <c r="F88" s="161">
        <v>1760.28</v>
      </c>
      <c r="G88" s="187">
        <v>507</v>
      </c>
      <c r="H88" s="161">
        <v>199.96</v>
      </c>
      <c r="I88" s="187">
        <v>93</v>
      </c>
      <c r="J88" s="150">
        <v>1</v>
      </c>
      <c r="K88" s="187">
        <v>0</v>
      </c>
      <c r="L88" s="150">
        <v>0</v>
      </c>
      <c r="M88" s="187">
        <v>4821</v>
      </c>
      <c r="N88" s="161">
        <v>1961.24</v>
      </c>
      <c r="O88" s="187">
        <v>7</v>
      </c>
      <c r="P88" s="150">
        <v>7.48</v>
      </c>
      <c r="Q88" s="161">
        <v>0</v>
      </c>
      <c r="R88" s="150">
        <v>15.62</v>
      </c>
      <c r="S88" s="150">
        <v>143.86</v>
      </c>
      <c r="T88" s="187">
        <v>0</v>
      </c>
      <c r="U88" s="150">
        <v>0</v>
      </c>
      <c r="V88" s="150">
        <v>39.4</v>
      </c>
      <c r="W88" s="187">
        <v>2193</v>
      </c>
      <c r="X88" s="150">
        <v>962.32</v>
      </c>
      <c r="Y88" s="150">
        <v>256.33</v>
      </c>
      <c r="Z88" s="150">
        <v>143.56</v>
      </c>
    </row>
    <row r="89" s="144" customFormat="1" spans="1:26">
      <c r="A89" s="150" t="s">
        <v>32</v>
      </c>
      <c r="B89" s="161">
        <f t="shared" si="16"/>
        <v>28.73</v>
      </c>
      <c r="C89" s="160">
        <f>B89/B91*100</f>
        <v>0.0798999829996118</v>
      </c>
      <c r="D89" s="161">
        <v>-58.0338884019866</v>
      </c>
      <c r="E89" s="150">
        <v>51</v>
      </c>
      <c r="F89" s="161">
        <v>28.73</v>
      </c>
      <c r="G89" s="187">
        <v>0</v>
      </c>
      <c r="H89" s="161">
        <v>0</v>
      </c>
      <c r="I89" s="187">
        <v>0</v>
      </c>
      <c r="J89" s="150">
        <v>0</v>
      </c>
      <c r="K89" s="187">
        <v>0</v>
      </c>
      <c r="L89" s="150">
        <v>0</v>
      </c>
      <c r="M89" s="187">
        <v>51</v>
      </c>
      <c r="N89" s="161">
        <v>28.73</v>
      </c>
      <c r="O89" s="187">
        <v>0</v>
      </c>
      <c r="P89" s="150">
        <v>0</v>
      </c>
      <c r="Q89" s="161">
        <v>0</v>
      </c>
      <c r="R89" s="150">
        <v>0</v>
      </c>
      <c r="S89" s="150">
        <v>0</v>
      </c>
      <c r="T89" s="187">
        <v>0</v>
      </c>
      <c r="U89" s="150">
        <v>0</v>
      </c>
      <c r="V89" s="150">
        <v>0</v>
      </c>
      <c r="W89" s="187">
        <v>9</v>
      </c>
      <c r="X89" s="150">
        <v>7.85</v>
      </c>
      <c r="Y89" s="150">
        <v>4.23</v>
      </c>
      <c r="Z89" s="150">
        <v>2.86</v>
      </c>
    </row>
    <row r="90" s="144" customFormat="1" spans="1:26">
      <c r="A90" s="150" t="s">
        <v>33</v>
      </c>
      <c r="B90" s="161">
        <f t="shared" si="16"/>
        <v>3380.98</v>
      </c>
      <c r="C90" s="160">
        <f>B90/B91*100</f>
        <v>9.40272344316142</v>
      </c>
      <c r="D90" s="161">
        <v>28.6249624311872</v>
      </c>
      <c r="E90" s="150">
        <v>7783</v>
      </c>
      <c r="F90" s="161">
        <v>2716.11</v>
      </c>
      <c r="G90" s="187">
        <v>826</v>
      </c>
      <c r="H90" s="161">
        <v>288.49</v>
      </c>
      <c r="I90" s="187">
        <v>0</v>
      </c>
      <c r="J90" s="150">
        <v>0</v>
      </c>
      <c r="K90" s="187">
        <v>0</v>
      </c>
      <c r="L90" s="150">
        <v>0</v>
      </c>
      <c r="M90" s="187">
        <v>8609</v>
      </c>
      <c r="N90" s="161">
        <v>3004.6</v>
      </c>
      <c r="O90" s="187">
        <v>12</v>
      </c>
      <c r="P90" s="150">
        <v>6.98</v>
      </c>
      <c r="Q90" s="161">
        <v>2.65</v>
      </c>
      <c r="R90" s="150">
        <v>123.66</v>
      </c>
      <c r="S90" s="150">
        <v>0</v>
      </c>
      <c r="T90" s="187">
        <v>0</v>
      </c>
      <c r="U90" s="150">
        <v>0</v>
      </c>
      <c r="V90" s="150">
        <v>243.09</v>
      </c>
      <c r="W90" s="187">
        <v>2860</v>
      </c>
      <c r="X90" s="150">
        <v>2154.93</v>
      </c>
      <c r="Y90" s="150">
        <v>478.32</v>
      </c>
      <c r="Z90" s="150">
        <v>292.45</v>
      </c>
    </row>
    <row r="91" s="144" customFormat="1" spans="1:26">
      <c r="A91" s="150" t="s">
        <v>34</v>
      </c>
      <c r="B91" s="161">
        <f t="shared" si="16"/>
        <v>35957.4544592075</v>
      </c>
      <c r="C91" s="170"/>
      <c r="D91" s="161">
        <v>4.33</v>
      </c>
      <c r="E91" s="162">
        <f t="shared" ref="E91:Z91" si="17">SUM(E83:E90)</f>
        <v>88922</v>
      </c>
      <c r="F91" s="161">
        <f t="shared" si="17"/>
        <v>24162.2718349057</v>
      </c>
      <c r="G91" s="162">
        <f t="shared" si="17"/>
        <v>40114</v>
      </c>
      <c r="H91" s="161">
        <f t="shared" si="17"/>
        <v>6665.57205326415</v>
      </c>
      <c r="I91" s="162">
        <f t="shared" si="17"/>
        <v>11727</v>
      </c>
      <c r="J91" s="161">
        <f t="shared" si="17"/>
        <v>140.22734</v>
      </c>
      <c r="K91" s="162">
        <f t="shared" si="17"/>
        <v>89</v>
      </c>
      <c r="L91" s="161">
        <f t="shared" si="17"/>
        <v>9.543866</v>
      </c>
      <c r="M91" s="162">
        <f t="shared" si="17"/>
        <v>140852</v>
      </c>
      <c r="N91" s="161">
        <f t="shared" si="17"/>
        <v>30977.6150941698</v>
      </c>
      <c r="O91" s="162">
        <f t="shared" si="17"/>
        <v>336</v>
      </c>
      <c r="P91" s="161">
        <f t="shared" si="17"/>
        <v>346.250512471698</v>
      </c>
      <c r="Q91" s="161">
        <f t="shared" si="17"/>
        <v>43.2194962075472</v>
      </c>
      <c r="R91" s="161">
        <f t="shared" si="17"/>
        <v>1335.60997520755</v>
      </c>
      <c r="S91" s="161">
        <f t="shared" si="17"/>
        <v>712.79</v>
      </c>
      <c r="T91" s="162">
        <f t="shared" si="17"/>
        <v>288709</v>
      </c>
      <c r="U91" s="161">
        <f t="shared" si="17"/>
        <v>997.78</v>
      </c>
      <c r="V91" s="161">
        <f t="shared" si="17"/>
        <v>1544.18938115094</v>
      </c>
      <c r="W91" s="162">
        <f t="shared" si="17"/>
        <v>25786</v>
      </c>
      <c r="X91" s="161">
        <f t="shared" si="17"/>
        <v>20556.138249</v>
      </c>
      <c r="Y91" s="161">
        <f t="shared" si="17"/>
        <v>6020.789032</v>
      </c>
      <c r="Z91" s="161">
        <f t="shared" si="17"/>
        <v>2644.717046</v>
      </c>
    </row>
    <row r="92" s="144" customFormat="1" spans="17:17">
      <c r="Q92" s="146"/>
    </row>
    <row r="93" s="144" customFormat="1" ht="15.6" spans="1:26">
      <c r="A93" s="188" t="s">
        <v>44</v>
      </c>
      <c r="B93" s="189">
        <f>B91+B78+B70+B62+B54+B45+B36+B25</f>
        <v>87224.4718657736</v>
      </c>
      <c r="C93" s="189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98"/>
      <c r="R93" s="184"/>
      <c r="S93" s="184"/>
      <c r="T93" s="184"/>
      <c r="U93" s="184"/>
      <c r="V93" s="184"/>
      <c r="W93" s="184"/>
      <c r="X93" s="184"/>
      <c r="Y93" s="184"/>
      <c r="Z93" s="184"/>
    </row>
    <row r="94" s="144" customFormat="1" spans="17:17">
      <c r="Q94" s="146"/>
    </row>
    <row r="95" s="144" customFormat="1" ht="15.6" spans="1:26">
      <c r="A95" s="190" t="s">
        <v>26</v>
      </c>
      <c r="B95" s="191">
        <f>B83+B75+B67+B59+B50+B41+B30+B19</f>
        <v>44104.977862</v>
      </c>
      <c r="C95" s="184"/>
      <c r="D95" s="191"/>
      <c r="E95" s="192"/>
      <c r="F95" s="192"/>
      <c r="G95" s="192"/>
      <c r="H95" s="192"/>
      <c r="I95" s="184"/>
      <c r="J95" s="184"/>
      <c r="K95" s="184"/>
      <c r="L95" s="184"/>
      <c r="M95" s="184"/>
      <c r="N95" s="184"/>
      <c r="O95" s="184"/>
      <c r="P95" s="184"/>
      <c r="Q95" s="198"/>
      <c r="R95" s="184"/>
      <c r="S95" s="184"/>
      <c r="T95" s="184"/>
      <c r="U95" s="184"/>
      <c r="V95" s="184"/>
      <c r="W95" s="184"/>
      <c r="X95" s="184"/>
      <c r="Y95" s="184"/>
      <c r="Z95" s="184"/>
    </row>
    <row r="96" s="144" customFormat="1" ht="15.6" spans="1:26">
      <c r="A96" s="190" t="s">
        <v>27</v>
      </c>
      <c r="B96" s="191">
        <f>B84+B76+B68+B60+B51+B42+B31+B20</f>
        <v>15640.84</v>
      </c>
      <c r="C96" s="184"/>
      <c r="D96" s="191"/>
      <c r="E96" s="192"/>
      <c r="F96" s="192"/>
      <c r="G96" s="192"/>
      <c r="H96" s="184"/>
      <c r="I96" s="184"/>
      <c r="J96" s="184"/>
      <c r="K96" s="184"/>
      <c r="L96" s="184"/>
      <c r="M96" s="184"/>
      <c r="N96" s="184"/>
      <c r="O96" s="184"/>
      <c r="P96" s="184"/>
      <c r="Q96" s="198"/>
      <c r="R96" s="184"/>
      <c r="S96" s="184"/>
      <c r="T96" s="184"/>
      <c r="U96" s="184"/>
      <c r="V96" s="184"/>
      <c r="W96" s="184"/>
      <c r="X96" s="184"/>
      <c r="Y96" s="184"/>
      <c r="Z96" s="184"/>
    </row>
    <row r="97" s="144" customFormat="1" ht="15.6" spans="1:26">
      <c r="A97" s="190" t="s">
        <v>28</v>
      </c>
      <c r="B97" s="191">
        <f>B85+B69+B52+B43+B32+B21</f>
        <v>7377.1118</v>
      </c>
      <c r="C97" s="184"/>
      <c r="D97" s="191"/>
      <c r="E97" s="192"/>
      <c r="F97" s="192"/>
      <c r="G97" s="192"/>
      <c r="H97" s="184"/>
      <c r="I97" s="184"/>
      <c r="J97" s="184"/>
      <c r="K97" s="184"/>
      <c r="L97" s="184"/>
      <c r="M97" s="184"/>
      <c r="N97" s="184"/>
      <c r="O97" s="184"/>
      <c r="P97" s="184"/>
      <c r="Q97" s="198"/>
      <c r="R97" s="184"/>
      <c r="S97" s="184"/>
      <c r="T97" s="184"/>
      <c r="U97" s="184"/>
      <c r="V97" s="184"/>
      <c r="W97" s="184"/>
      <c r="X97" s="184"/>
      <c r="Y97" s="184"/>
      <c r="Z97" s="184"/>
    </row>
    <row r="98" s="144" customFormat="1" ht="15.6" spans="1:26">
      <c r="A98" s="190" t="s">
        <v>29</v>
      </c>
      <c r="B98" s="191">
        <f>B86+B22+B34</f>
        <v>2472.89</v>
      </c>
      <c r="C98" s="184"/>
      <c r="D98" s="191"/>
      <c r="E98" s="192"/>
      <c r="F98" s="192"/>
      <c r="G98" s="192"/>
      <c r="H98" s="184"/>
      <c r="I98" s="184"/>
      <c r="J98" s="184"/>
      <c r="K98" s="184"/>
      <c r="L98" s="184"/>
      <c r="M98" s="184"/>
      <c r="N98" s="184"/>
      <c r="O98" s="184"/>
      <c r="P98" s="184"/>
      <c r="Q98" s="198"/>
      <c r="R98" s="184"/>
      <c r="S98" s="184"/>
      <c r="T98" s="184"/>
      <c r="U98" s="184"/>
      <c r="V98" s="184"/>
      <c r="W98" s="184"/>
      <c r="X98" s="184"/>
      <c r="Y98" s="184"/>
      <c r="Z98" s="184"/>
    </row>
    <row r="99" s="144" customFormat="1" ht="15.6" spans="1:26">
      <c r="A99" s="190" t="s">
        <v>30</v>
      </c>
      <c r="B99" s="191">
        <f>B87+B53+B44+B33+B23+B77</f>
        <v>11394.4822037736</v>
      </c>
      <c r="C99" s="184"/>
      <c r="D99" s="191"/>
      <c r="E99" s="192"/>
      <c r="F99" s="192"/>
      <c r="G99" s="192"/>
      <c r="H99" s="184"/>
      <c r="I99" s="184"/>
      <c r="J99" s="184"/>
      <c r="K99" s="184"/>
      <c r="L99" s="184"/>
      <c r="M99" s="184"/>
      <c r="N99" s="184"/>
      <c r="O99" s="184"/>
      <c r="P99" s="184"/>
      <c r="Q99" s="198"/>
      <c r="R99" s="184"/>
      <c r="S99" s="184"/>
      <c r="T99" s="184"/>
      <c r="U99" s="184"/>
      <c r="V99" s="184"/>
      <c r="W99" s="184"/>
      <c r="X99" s="184"/>
      <c r="Y99" s="184"/>
      <c r="Z99" s="184"/>
    </row>
    <row r="100" s="144" customFormat="1" ht="15.6" spans="1:26">
      <c r="A100" s="190" t="s">
        <v>31</v>
      </c>
      <c r="B100" s="191">
        <f>B88+B35+B24</f>
        <v>2737.63</v>
      </c>
      <c r="C100" s="184"/>
      <c r="D100" s="191"/>
      <c r="E100" s="192"/>
      <c r="F100" s="192"/>
      <c r="G100" s="192"/>
      <c r="H100" s="184"/>
      <c r="I100" s="198"/>
      <c r="J100" s="184"/>
      <c r="K100" s="184"/>
      <c r="L100" s="184"/>
      <c r="M100" s="184"/>
      <c r="N100" s="184"/>
      <c r="O100" s="184"/>
      <c r="P100" s="184"/>
      <c r="Q100" s="198"/>
      <c r="R100" s="184"/>
      <c r="S100" s="184"/>
      <c r="T100" s="184"/>
      <c r="U100" s="184"/>
      <c r="V100" s="184"/>
      <c r="W100" s="184"/>
      <c r="X100" s="184"/>
      <c r="Y100" s="184"/>
      <c r="Z100" s="184"/>
    </row>
    <row r="101" s="144" customFormat="1" ht="15.6" spans="1:26">
      <c r="A101" s="190" t="s">
        <v>32</v>
      </c>
      <c r="B101" s="191">
        <f>B89+B61</f>
        <v>115.56</v>
      </c>
      <c r="C101" s="184"/>
      <c r="D101" s="191"/>
      <c r="E101" s="192"/>
      <c r="F101" s="192"/>
      <c r="G101" s="192"/>
      <c r="H101" s="184"/>
      <c r="I101" s="184"/>
      <c r="J101" s="184"/>
      <c r="K101" s="184"/>
      <c r="L101" s="184"/>
      <c r="M101" s="184"/>
      <c r="N101" s="184"/>
      <c r="O101" s="184"/>
      <c r="P101" s="184"/>
      <c r="Q101" s="198"/>
      <c r="R101" s="184"/>
      <c r="S101" s="184"/>
      <c r="T101" s="184"/>
      <c r="U101" s="184"/>
      <c r="V101" s="184"/>
      <c r="W101" s="184"/>
      <c r="X101" s="184"/>
      <c r="Y101" s="184"/>
      <c r="Z101" s="184"/>
    </row>
    <row r="102" s="144" customFormat="1" ht="15.6" spans="1:26">
      <c r="A102" s="185" t="s">
        <v>33</v>
      </c>
      <c r="B102" s="191">
        <f>B90</f>
        <v>3380.98</v>
      </c>
      <c r="C102" s="184"/>
      <c r="D102" s="193"/>
      <c r="E102" s="192"/>
      <c r="F102" s="192"/>
      <c r="G102" s="192"/>
      <c r="H102" s="184"/>
      <c r="I102" s="184"/>
      <c r="J102" s="184"/>
      <c r="K102" s="184"/>
      <c r="L102" s="184"/>
      <c r="M102" s="184"/>
      <c r="N102" s="184"/>
      <c r="O102" s="184"/>
      <c r="P102" s="184"/>
      <c r="Q102" s="198"/>
      <c r="R102" s="184"/>
      <c r="S102" s="184"/>
      <c r="T102" s="184"/>
      <c r="U102" s="184"/>
      <c r="V102" s="184"/>
      <c r="W102" s="184"/>
      <c r="X102" s="184"/>
      <c r="Y102" s="184"/>
      <c r="Z102" s="184"/>
    </row>
    <row r="103" s="144" customFormat="1" spans="1:17">
      <c r="A103" s="185"/>
      <c r="B103" s="194">
        <f>SUM(B95:B102)</f>
        <v>87224.4718657736</v>
      </c>
      <c r="C103" s="194"/>
      <c r="F103" s="195">
        <f>B14</f>
        <v>87224.4718657736</v>
      </c>
      <c r="G103" s="144">
        <f>B103-F103</f>
        <v>0</v>
      </c>
      <c r="Q103" s="146"/>
    </row>
    <row r="104" s="144" customFormat="1" spans="1:17">
      <c r="A104" s="185"/>
      <c r="G104" s="192"/>
      <c r="Q104" s="146"/>
    </row>
  </sheetData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9:Z79"/>
    <mergeCell ref="E80:N80"/>
    <mergeCell ref="E81:F81"/>
    <mergeCell ref="G81:H81"/>
    <mergeCell ref="I81:J81"/>
    <mergeCell ref="K81:L81"/>
    <mergeCell ref="M81:N81"/>
    <mergeCell ref="B93:C93"/>
    <mergeCell ref="B103:C103"/>
    <mergeCell ref="A3:A5"/>
    <mergeCell ref="A16:A18"/>
    <mergeCell ref="A27:A29"/>
    <mergeCell ref="A38:A40"/>
    <mergeCell ref="A47:A49"/>
    <mergeCell ref="A56:A58"/>
    <mergeCell ref="A64:A66"/>
    <mergeCell ref="A72:A74"/>
    <mergeCell ref="A80:A82"/>
    <mergeCell ref="B3:B5"/>
    <mergeCell ref="B16:B18"/>
    <mergeCell ref="B27:B29"/>
    <mergeCell ref="B38:B40"/>
    <mergeCell ref="B47:B49"/>
    <mergeCell ref="B56:B58"/>
    <mergeCell ref="B64:B66"/>
    <mergeCell ref="B72:B74"/>
    <mergeCell ref="B80:B82"/>
    <mergeCell ref="C3:C5"/>
    <mergeCell ref="C16:C18"/>
    <mergeCell ref="C27:C29"/>
    <mergeCell ref="C38:C40"/>
    <mergeCell ref="C47:C49"/>
    <mergeCell ref="C56:C58"/>
    <mergeCell ref="C64:C66"/>
    <mergeCell ref="C72:C74"/>
    <mergeCell ref="C80:C82"/>
    <mergeCell ref="D3:D5"/>
    <mergeCell ref="D16:D18"/>
    <mergeCell ref="D27:D29"/>
    <mergeCell ref="D38:D40"/>
    <mergeCell ref="D47:D49"/>
    <mergeCell ref="D56:D58"/>
    <mergeCell ref="D64:D66"/>
    <mergeCell ref="D72:D74"/>
    <mergeCell ref="D80:D82"/>
    <mergeCell ref="Q3:Q5"/>
    <mergeCell ref="Q16:Q18"/>
    <mergeCell ref="Q27:Q29"/>
    <mergeCell ref="Q38:Q40"/>
    <mergeCell ref="Q47:Q49"/>
    <mergeCell ref="Q56:Q58"/>
    <mergeCell ref="Q64:Q66"/>
    <mergeCell ref="Q72:Q74"/>
    <mergeCell ref="Q80:Q82"/>
    <mergeCell ref="R3:R5"/>
    <mergeCell ref="R16:R18"/>
    <mergeCell ref="R27:R29"/>
    <mergeCell ref="R38:R40"/>
    <mergeCell ref="R47:R49"/>
    <mergeCell ref="R56:R58"/>
    <mergeCell ref="R64:R66"/>
    <mergeCell ref="R72:R74"/>
    <mergeCell ref="R80:R82"/>
    <mergeCell ref="S3:S4"/>
    <mergeCell ref="S16:S17"/>
    <mergeCell ref="S27:S28"/>
    <mergeCell ref="S38:S39"/>
    <mergeCell ref="S47:S48"/>
    <mergeCell ref="S56:S57"/>
    <mergeCell ref="S64:S65"/>
    <mergeCell ref="S72:S73"/>
    <mergeCell ref="S80:S81"/>
    <mergeCell ref="V3:V5"/>
    <mergeCell ref="V16:V18"/>
    <mergeCell ref="V27:V29"/>
    <mergeCell ref="V38:V40"/>
    <mergeCell ref="V47:V49"/>
    <mergeCell ref="V56:V58"/>
    <mergeCell ref="V64:V66"/>
    <mergeCell ref="V72:V74"/>
    <mergeCell ref="V80:V82"/>
    <mergeCell ref="W3:W5"/>
    <mergeCell ref="W16:W18"/>
    <mergeCell ref="W27:W29"/>
    <mergeCell ref="W38:W40"/>
    <mergeCell ref="W47:W49"/>
    <mergeCell ref="W56:W58"/>
    <mergeCell ref="W64:W66"/>
    <mergeCell ref="W72:W74"/>
    <mergeCell ref="W80:W82"/>
    <mergeCell ref="X3:X5"/>
    <mergeCell ref="X16:X18"/>
    <mergeCell ref="X27:X29"/>
    <mergeCell ref="X38:X40"/>
    <mergeCell ref="X47:X49"/>
    <mergeCell ref="X56:X58"/>
    <mergeCell ref="X64:X66"/>
    <mergeCell ref="X72:X74"/>
    <mergeCell ref="X80:X82"/>
    <mergeCell ref="Y3:Y5"/>
    <mergeCell ref="Y16:Y18"/>
    <mergeCell ref="Y27:Y29"/>
    <mergeCell ref="Y38:Y40"/>
    <mergeCell ref="Y47:Y49"/>
    <mergeCell ref="Y56:Y58"/>
    <mergeCell ref="Y64:Y66"/>
    <mergeCell ref="Y72:Y74"/>
    <mergeCell ref="Y80:Y82"/>
    <mergeCell ref="Z3:Z5"/>
    <mergeCell ref="Z16:Z18"/>
    <mergeCell ref="Z27:Z29"/>
    <mergeCell ref="Z38:Z40"/>
    <mergeCell ref="Z47:Z49"/>
    <mergeCell ref="Z56:Z58"/>
    <mergeCell ref="Z64:Z66"/>
    <mergeCell ref="Z72:Z74"/>
    <mergeCell ref="Z80:Z82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80:P81"/>
    <mergeCell ref="T80:U8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abSelected="1" topLeftCell="A10" workbookViewId="0">
      <selection activeCell="F14" sqref="F14"/>
    </sheetView>
  </sheetViews>
  <sheetFormatPr defaultColWidth="8.55555555555556" defaultRowHeight="14.4"/>
  <cols>
    <col min="1" max="1" width="10.1111111111111" customWidth="1"/>
    <col min="2" max="2" width="14.5555555555556" customWidth="1"/>
    <col min="3" max="3" width="8.55555555555556" customWidth="1"/>
    <col min="4" max="4" width="8.88888888888889" customWidth="1"/>
    <col min="5" max="5" width="11.6666666666667" customWidth="1"/>
    <col min="6" max="6" width="10.1111111111111" customWidth="1"/>
    <col min="7" max="7" width="11.4444444444444" customWidth="1"/>
    <col min="8" max="8" width="10.2222222222222" customWidth="1"/>
    <col min="9" max="11" width="11.6666666666667" customWidth="1"/>
    <col min="12" max="12" width="8.55555555555556" customWidth="1"/>
    <col min="13" max="14" width="11.2222222222222" customWidth="1"/>
    <col min="15" max="15" width="8.55555555555556" customWidth="1"/>
    <col min="16" max="16" width="10.7777777777778" customWidth="1"/>
    <col min="17" max="17" width="11.5555555555556" customWidth="1"/>
    <col min="18" max="18" width="11" customWidth="1"/>
    <col min="19" max="19" width="8.55555555555556" customWidth="1"/>
    <col min="20" max="20" width="9.77777777777778" customWidth="1"/>
    <col min="21" max="21" width="9.44444444444444" customWidth="1"/>
    <col min="22" max="16384" width="8.55555555555556" customWidth="1"/>
  </cols>
  <sheetData>
    <row r="1" customFormat="1" ht="20.4" spans="1:2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0"/>
    </row>
    <row r="2" customFormat="1" ht="15.6" spans="1:22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00"/>
    </row>
    <row r="3" customFormat="1" ht="15.6" spans="1:2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0"/>
    </row>
    <row r="4" customFormat="1" ht="24" customHeight="1" spans="1:22">
      <c r="A4" s="4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00"/>
    </row>
    <row r="5" customFormat="1" ht="15.6" customHeight="1" spans="1:22">
      <c r="A5" s="5" t="s">
        <v>2</v>
      </c>
      <c r="B5" s="5" t="s">
        <v>3</v>
      </c>
      <c r="C5" s="6" t="s">
        <v>4</v>
      </c>
      <c r="D5" s="7" t="s">
        <v>48</v>
      </c>
      <c r="E5" s="8" t="s">
        <v>49</v>
      </c>
      <c r="F5" s="8"/>
      <c r="G5" s="9"/>
      <c r="H5" s="10" t="s">
        <v>50</v>
      </c>
      <c r="I5" s="51"/>
      <c r="J5" s="6" t="s">
        <v>51</v>
      </c>
      <c r="K5" s="6" t="s">
        <v>52</v>
      </c>
      <c r="L5" s="52" t="s">
        <v>11</v>
      </c>
      <c r="M5" s="53"/>
      <c r="N5" s="5" t="s">
        <v>53</v>
      </c>
      <c r="O5" s="5" t="s">
        <v>54</v>
      </c>
      <c r="P5" s="6" t="s">
        <v>14</v>
      </c>
      <c r="Q5" s="6" t="s">
        <v>55</v>
      </c>
      <c r="R5" s="6" t="s">
        <v>56</v>
      </c>
      <c r="S5" s="10" t="s">
        <v>57</v>
      </c>
      <c r="T5" s="51"/>
      <c r="U5" s="5" t="s">
        <v>15</v>
      </c>
      <c r="V5" s="100"/>
    </row>
    <row r="6" customFormat="1" ht="32.4" spans="1:22">
      <c r="A6" s="11"/>
      <c r="B6" s="11"/>
      <c r="C6" s="12"/>
      <c r="D6" s="13"/>
      <c r="E6" s="14" t="s">
        <v>49</v>
      </c>
      <c r="F6" s="14" t="s">
        <v>58</v>
      </c>
      <c r="G6" s="15" t="s">
        <v>59</v>
      </c>
      <c r="H6" s="16" t="s">
        <v>60</v>
      </c>
      <c r="I6" s="16" t="s">
        <v>61</v>
      </c>
      <c r="J6" s="12"/>
      <c r="K6" s="12"/>
      <c r="L6" s="16" t="s">
        <v>62</v>
      </c>
      <c r="M6" s="16" t="s">
        <v>23</v>
      </c>
      <c r="N6" s="11"/>
      <c r="O6" s="11"/>
      <c r="P6" s="12"/>
      <c r="Q6" s="12"/>
      <c r="R6" s="12"/>
      <c r="S6" s="101" t="s">
        <v>63</v>
      </c>
      <c r="T6" s="101" t="s">
        <v>64</v>
      </c>
      <c r="U6" s="11"/>
      <c r="V6" s="102"/>
    </row>
    <row r="7" customFormat="1" ht="18" customHeight="1" spans="1:22">
      <c r="A7" s="11" t="s">
        <v>65</v>
      </c>
      <c r="B7" s="17">
        <f t="shared" ref="B7:B20" si="0">SUM(H7:N7)+E7+F7</f>
        <v>68838.290895</v>
      </c>
      <c r="C7" s="18">
        <f>B7/B20*100</f>
        <v>23.6161069164821</v>
      </c>
      <c r="D7" s="18">
        <v>18.7594443454672</v>
      </c>
      <c r="E7" s="17">
        <v>10954.562504</v>
      </c>
      <c r="F7" s="17">
        <v>0</v>
      </c>
      <c r="G7" s="17">
        <v>8650.444541</v>
      </c>
      <c r="H7" s="17">
        <v>1607.959743</v>
      </c>
      <c r="I7" s="17">
        <v>11881.69</v>
      </c>
      <c r="J7" s="17">
        <v>4188.858116</v>
      </c>
      <c r="K7" s="17">
        <v>3643.619</v>
      </c>
      <c r="L7" s="17">
        <v>0</v>
      </c>
      <c r="M7" s="17">
        <v>3934.538121</v>
      </c>
      <c r="N7" s="17">
        <v>32627.063411</v>
      </c>
      <c r="O7" s="54">
        <v>3314</v>
      </c>
      <c r="P7" s="55">
        <v>5851.31</v>
      </c>
      <c r="Q7" s="55">
        <v>16101.89</v>
      </c>
      <c r="R7" s="55">
        <v>18199.747977</v>
      </c>
      <c r="S7" s="24">
        <v>9786</v>
      </c>
      <c r="T7" s="19">
        <v>19148.900612</v>
      </c>
      <c r="U7" s="31">
        <v>835.31</v>
      </c>
      <c r="V7" s="103"/>
    </row>
    <row r="8" customFormat="1" ht="18" customHeight="1" spans="1:22">
      <c r="A8" s="11" t="s">
        <v>66</v>
      </c>
      <c r="B8" s="17">
        <f t="shared" si="0"/>
        <v>53653.52</v>
      </c>
      <c r="C8" s="18">
        <f>B8/B20*100</f>
        <v>18.4067217284391</v>
      </c>
      <c r="D8" s="19">
        <v>18.6541499358337</v>
      </c>
      <c r="E8" s="17">
        <v>12902.99</v>
      </c>
      <c r="F8" s="17">
        <v>0.86</v>
      </c>
      <c r="G8" s="17">
        <v>8014.23</v>
      </c>
      <c r="H8" s="17">
        <v>119.27</v>
      </c>
      <c r="I8" s="17">
        <v>0</v>
      </c>
      <c r="J8" s="17">
        <v>1703.95</v>
      </c>
      <c r="K8" s="17">
        <v>800.61</v>
      </c>
      <c r="L8" s="44">
        <v>0</v>
      </c>
      <c r="M8" s="44">
        <v>0</v>
      </c>
      <c r="N8" s="56">
        <v>38125.84</v>
      </c>
      <c r="O8" s="57">
        <v>4082</v>
      </c>
      <c r="P8" s="58">
        <v>2073.97</v>
      </c>
      <c r="Q8" s="58">
        <v>4798.95</v>
      </c>
      <c r="R8" s="56">
        <v>4830.9</v>
      </c>
      <c r="S8" s="57">
        <v>37283</v>
      </c>
      <c r="T8" s="56">
        <v>24067.08</v>
      </c>
      <c r="U8" s="17">
        <v>984.95</v>
      </c>
      <c r="V8" s="103"/>
    </row>
    <row r="9" customFormat="1" ht="18" customHeight="1" spans="1:22">
      <c r="A9" s="11" t="s">
        <v>67</v>
      </c>
      <c r="B9" s="17">
        <f t="shared" si="0"/>
        <v>13808.34988</v>
      </c>
      <c r="C9" s="18">
        <f>B9/B20*100</f>
        <v>4.73718134001433</v>
      </c>
      <c r="D9" s="20">
        <v>13.0306343992377</v>
      </c>
      <c r="E9" s="20">
        <v>3414.148211</v>
      </c>
      <c r="F9" s="20">
        <v>114.57485</v>
      </c>
      <c r="G9" s="20">
        <v>2305.296982</v>
      </c>
      <c r="H9" s="20">
        <v>130.201</v>
      </c>
      <c r="I9" s="20">
        <v>0</v>
      </c>
      <c r="J9" s="20">
        <v>197.0629</v>
      </c>
      <c r="K9" s="27">
        <v>0</v>
      </c>
      <c r="L9" s="27">
        <v>0</v>
      </c>
      <c r="M9" s="27">
        <v>0</v>
      </c>
      <c r="N9" s="20">
        <v>9952.362919</v>
      </c>
      <c r="O9" s="59">
        <v>843</v>
      </c>
      <c r="P9" s="55">
        <v>592</v>
      </c>
      <c r="Q9" s="55">
        <v>3392.19</v>
      </c>
      <c r="R9" s="20">
        <v>6702.66</v>
      </c>
      <c r="S9" s="104">
        <v>298</v>
      </c>
      <c r="T9" s="20">
        <v>460.19</v>
      </c>
      <c r="U9" s="20">
        <v>269.71</v>
      </c>
      <c r="V9" s="103"/>
    </row>
    <row r="10" customFormat="1" ht="18" customHeight="1" spans="1:22">
      <c r="A10" s="11" t="s">
        <v>68</v>
      </c>
      <c r="B10" s="17">
        <f t="shared" si="0"/>
        <v>8794.6</v>
      </c>
      <c r="C10" s="18">
        <f>B10/B20*100</f>
        <v>3.01713205234122</v>
      </c>
      <c r="D10" s="18">
        <v>15.5232475659544</v>
      </c>
      <c r="E10" s="17">
        <v>1795.6</v>
      </c>
      <c r="F10" s="17">
        <v>0</v>
      </c>
      <c r="G10" s="17">
        <v>1099.5</v>
      </c>
      <c r="H10" s="17">
        <v>158.95</v>
      </c>
      <c r="I10" s="17">
        <v>0</v>
      </c>
      <c r="J10" s="17">
        <v>38.3</v>
      </c>
      <c r="K10" s="27">
        <v>0</v>
      </c>
      <c r="L10" s="27">
        <v>0</v>
      </c>
      <c r="M10" s="27">
        <v>0</v>
      </c>
      <c r="N10" s="60">
        <v>6801.75</v>
      </c>
      <c r="O10" s="61">
        <v>294</v>
      </c>
      <c r="P10" s="55">
        <v>27.56</v>
      </c>
      <c r="Q10" s="55">
        <v>2515.67</v>
      </c>
      <c r="R10" s="105">
        <v>1602.3</v>
      </c>
      <c r="S10" s="106">
        <v>0</v>
      </c>
      <c r="T10" s="56">
        <v>0</v>
      </c>
      <c r="U10" s="19">
        <v>175.61</v>
      </c>
      <c r="V10" s="100"/>
    </row>
    <row r="11" customFormat="1" ht="18" customHeight="1" spans="1:22">
      <c r="A11" s="11" t="s">
        <v>69</v>
      </c>
      <c r="B11" s="17">
        <f t="shared" si="0"/>
        <v>44532.769729</v>
      </c>
      <c r="C11" s="18">
        <f>B11/B20*100</f>
        <v>15.2776984659787</v>
      </c>
      <c r="D11" s="21">
        <v>28.4465842216369</v>
      </c>
      <c r="E11" s="22">
        <v>8519.47048</v>
      </c>
      <c r="F11" s="22">
        <v>751.26895</v>
      </c>
      <c r="G11" s="22">
        <v>7538.460309</v>
      </c>
      <c r="H11" s="23">
        <v>957.690499</v>
      </c>
      <c r="I11" s="23">
        <v>13448.3</v>
      </c>
      <c r="J11" s="21">
        <v>91.5698</v>
      </c>
      <c r="K11" s="27">
        <v>0</v>
      </c>
      <c r="L11" s="27">
        <v>0</v>
      </c>
      <c r="M11" s="27">
        <v>0</v>
      </c>
      <c r="N11" s="62">
        <v>20764.47</v>
      </c>
      <c r="O11" s="63">
        <v>2641</v>
      </c>
      <c r="P11" s="64">
        <v>696.6</v>
      </c>
      <c r="Q11" s="21">
        <v>4399.9934</v>
      </c>
      <c r="R11" s="107">
        <v>1739.0747</v>
      </c>
      <c r="S11" s="108">
        <v>449</v>
      </c>
      <c r="T11" s="107">
        <v>478</v>
      </c>
      <c r="U11" s="109">
        <v>513.026926</v>
      </c>
      <c r="V11" s="100"/>
    </row>
    <row r="12" customFormat="1" ht="18" customHeight="1" spans="1:22">
      <c r="A12" s="24" t="s">
        <v>70</v>
      </c>
      <c r="B12" s="17">
        <f t="shared" si="0"/>
        <v>17889.919451</v>
      </c>
      <c r="C12" s="18">
        <f>B12/B20*100</f>
        <v>6.13743085409396</v>
      </c>
      <c r="D12" s="25">
        <v>-14.8718116583425</v>
      </c>
      <c r="E12" s="26">
        <v>1711.0937</v>
      </c>
      <c r="F12" s="26">
        <v>1055.036518</v>
      </c>
      <c r="G12" s="26">
        <v>1421.307716</v>
      </c>
      <c r="H12" s="26">
        <v>1373.7131</v>
      </c>
      <c r="I12" s="65">
        <v>10159.586305</v>
      </c>
      <c r="J12" s="26">
        <v>137.504528</v>
      </c>
      <c r="K12" s="27">
        <v>0</v>
      </c>
      <c r="L12" s="27">
        <v>0</v>
      </c>
      <c r="M12" s="27">
        <v>0</v>
      </c>
      <c r="N12" s="26">
        <v>3452.9853</v>
      </c>
      <c r="O12" s="66">
        <v>678</v>
      </c>
      <c r="P12" s="33">
        <v>220.36</v>
      </c>
      <c r="Q12" s="33">
        <v>2550.71</v>
      </c>
      <c r="R12" s="33">
        <v>3768.95</v>
      </c>
      <c r="S12" s="71">
        <v>126</v>
      </c>
      <c r="T12" s="33">
        <v>398.84</v>
      </c>
      <c r="U12" s="110">
        <v>85.1</v>
      </c>
      <c r="V12" s="100"/>
    </row>
    <row r="13" customFormat="1" ht="18" customHeight="1" spans="1:22">
      <c r="A13" s="24" t="s">
        <v>71</v>
      </c>
      <c r="B13" s="17">
        <f t="shared" si="0"/>
        <v>11264.0833</v>
      </c>
      <c r="C13" s="18">
        <f>B13/B20*100</f>
        <v>3.86432887961606</v>
      </c>
      <c r="D13" s="19">
        <v>-65.3804927403762</v>
      </c>
      <c r="E13" s="17">
        <v>1174.2233</v>
      </c>
      <c r="F13" s="17">
        <v>0</v>
      </c>
      <c r="G13" s="17">
        <v>803.6103</v>
      </c>
      <c r="H13" s="17">
        <v>822.34</v>
      </c>
      <c r="I13" s="65">
        <v>5227.6</v>
      </c>
      <c r="J13" s="65">
        <v>26.17</v>
      </c>
      <c r="K13" s="27">
        <v>0</v>
      </c>
      <c r="L13" s="27">
        <v>0</v>
      </c>
      <c r="M13" s="27">
        <v>0</v>
      </c>
      <c r="N13" s="17">
        <v>4013.75</v>
      </c>
      <c r="O13" s="67">
        <v>330</v>
      </c>
      <c r="P13" s="33">
        <v>115.05</v>
      </c>
      <c r="Q13" s="33">
        <v>4469.37</v>
      </c>
      <c r="R13" s="55">
        <v>19920.23</v>
      </c>
      <c r="S13" s="24">
        <v>164</v>
      </c>
      <c r="T13" s="19">
        <v>694.21</v>
      </c>
      <c r="U13" s="19">
        <v>154.97</v>
      </c>
      <c r="V13" s="100"/>
    </row>
    <row r="14" customFormat="1" ht="18" customHeight="1" spans="1:22">
      <c r="A14" s="24" t="s">
        <v>72</v>
      </c>
      <c r="B14" s="17">
        <f t="shared" si="0"/>
        <v>7036</v>
      </c>
      <c r="C14" s="18">
        <f>B14/B20*100</f>
        <v>2.41381542313156</v>
      </c>
      <c r="D14" s="19">
        <v>15.8288446089213</v>
      </c>
      <c r="E14" s="27">
        <v>0</v>
      </c>
      <c r="F14" s="27">
        <v>0</v>
      </c>
      <c r="G14" s="27">
        <v>0</v>
      </c>
      <c r="H14" s="17">
        <v>655</v>
      </c>
      <c r="I14" s="65">
        <v>5572</v>
      </c>
      <c r="J14" s="27">
        <v>0</v>
      </c>
      <c r="K14" s="27">
        <v>0</v>
      </c>
      <c r="L14" s="27">
        <v>0</v>
      </c>
      <c r="M14" s="27">
        <v>0</v>
      </c>
      <c r="N14" s="17">
        <v>809</v>
      </c>
      <c r="O14" s="67">
        <v>21</v>
      </c>
      <c r="P14" s="68">
        <v>6.85</v>
      </c>
      <c r="Q14" s="68">
        <v>152.1</v>
      </c>
      <c r="R14" s="68">
        <v>31.25</v>
      </c>
      <c r="S14" s="24">
        <v>14</v>
      </c>
      <c r="T14" s="24">
        <v>48.52</v>
      </c>
      <c r="U14" s="19">
        <v>45.63</v>
      </c>
      <c r="V14" s="100"/>
    </row>
    <row r="15" customFormat="1" ht="18" customHeight="1" spans="1:22">
      <c r="A15" s="28" t="s">
        <v>73</v>
      </c>
      <c r="B15" s="17">
        <f t="shared" si="0"/>
        <v>5556.59</v>
      </c>
      <c r="C15" s="18">
        <f>B15/B20*100</f>
        <v>1.90627951137274</v>
      </c>
      <c r="D15" s="29">
        <v>-76.8574351131558</v>
      </c>
      <c r="E15" s="30">
        <v>526.8</v>
      </c>
      <c r="F15" s="30">
        <v>0</v>
      </c>
      <c r="G15" s="30">
        <v>431.82</v>
      </c>
      <c r="H15" s="30">
        <v>107.78</v>
      </c>
      <c r="I15" s="69">
        <v>3408.5</v>
      </c>
      <c r="J15" s="30">
        <v>0</v>
      </c>
      <c r="K15" s="27">
        <v>0</v>
      </c>
      <c r="L15" s="27">
        <v>0</v>
      </c>
      <c r="M15" s="27">
        <v>0</v>
      </c>
      <c r="N15" s="30">
        <v>1513.51</v>
      </c>
      <c r="O15" s="70">
        <v>365</v>
      </c>
      <c r="P15" s="30">
        <v>112.25</v>
      </c>
      <c r="Q15" s="30">
        <v>4.46</v>
      </c>
      <c r="R15" s="30">
        <v>7080.46</v>
      </c>
      <c r="S15" s="70">
        <v>80</v>
      </c>
      <c r="T15" s="70">
        <v>215.61</v>
      </c>
      <c r="U15" s="30">
        <v>37.53</v>
      </c>
      <c r="V15" s="111"/>
    </row>
    <row r="16" customFormat="1" ht="18" customHeight="1" spans="1:22">
      <c r="A16" s="24" t="s">
        <v>74</v>
      </c>
      <c r="B16" s="17">
        <f t="shared" si="0"/>
        <v>26252.83</v>
      </c>
      <c r="C16" s="18">
        <f>B16/B20*100</f>
        <v>9.00646474628352</v>
      </c>
      <c r="D16" s="31">
        <v>126.05948038618</v>
      </c>
      <c r="E16" s="32">
        <v>297.07</v>
      </c>
      <c r="F16" s="32">
        <v>22.86</v>
      </c>
      <c r="G16" s="32">
        <v>173.08</v>
      </c>
      <c r="H16" s="33">
        <v>710.5</v>
      </c>
      <c r="I16" s="33">
        <v>24401.9</v>
      </c>
      <c r="J16" s="71">
        <v>0</v>
      </c>
      <c r="K16" s="27">
        <v>0</v>
      </c>
      <c r="L16" s="27">
        <v>0</v>
      </c>
      <c r="M16" s="27">
        <v>0</v>
      </c>
      <c r="N16" s="31">
        <v>820.5</v>
      </c>
      <c r="O16" s="57">
        <v>164</v>
      </c>
      <c r="P16" s="31">
        <v>8.95</v>
      </c>
      <c r="Q16" s="31">
        <v>0</v>
      </c>
      <c r="R16" s="31">
        <v>12093.25</v>
      </c>
      <c r="S16" s="57">
        <v>46</v>
      </c>
      <c r="T16" s="57">
        <v>353.55</v>
      </c>
      <c r="U16" s="31">
        <v>142.64</v>
      </c>
      <c r="V16" s="100"/>
    </row>
    <row r="17" customFormat="1" ht="18" customHeight="1" spans="1:22">
      <c r="A17" s="24" t="s">
        <v>75</v>
      </c>
      <c r="B17" s="17">
        <f t="shared" si="0"/>
        <v>29762.34</v>
      </c>
      <c r="C17" s="18">
        <f>B17/B20*100</f>
        <v>10.2104598238325</v>
      </c>
      <c r="D17" s="31">
        <v>94.1761705804755</v>
      </c>
      <c r="E17" s="34">
        <v>4278.61</v>
      </c>
      <c r="F17" s="34">
        <v>0</v>
      </c>
      <c r="G17" s="34">
        <v>3900.8</v>
      </c>
      <c r="H17" s="34">
        <v>4171.6</v>
      </c>
      <c r="I17" s="34">
        <v>18947.5</v>
      </c>
      <c r="J17" s="34">
        <v>53.81</v>
      </c>
      <c r="K17" s="27">
        <v>0</v>
      </c>
      <c r="L17" s="27">
        <v>0</v>
      </c>
      <c r="M17" s="27">
        <v>0</v>
      </c>
      <c r="N17" s="34">
        <v>2310.82</v>
      </c>
      <c r="O17" s="57">
        <v>1065</v>
      </c>
      <c r="P17" s="34">
        <v>172.06</v>
      </c>
      <c r="Q17" s="34">
        <v>3909</v>
      </c>
      <c r="R17" s="34">
        <v>5521.37</v>
      </c>
      <c r="S17" s="95">
        <v>54</v>
      </c>
      <c r="T17" s="34">
        <v>573.39</v>
      </c>
      <c r="U17" s="34">
        <v>318.34</v>
      </c>
      <c r="V17" s="100"/>
    </row>
    <row r="18" customFormat="1" ht="18" customHeight="1" spans="1:22">
      <c r="A18" s="24" t="s">
        <v>76</v>
      </c>
      <c r="B18" s="17">
        <f t="shared" si="0"/>
        <v>3856.22</v>
      </c>
      <c r="C18" s="18">
        <f>B18/B20*100</f>
        <v>1.32293964056117</v>
      </c>
      <c r="D18" s="31">
        <v>-50.1424788738222</v>
      </c>
      <c r="E18" s="32">
        <v>0</v>
      </c>
      <c r="F18" s="32">
        <v>0</v>
      </c>
      <c r="G18" s="32">
        <v>0</v>
      </c>
      <c r="H18" s="33">
        <v>865.4</v>
      </c>
      <c r="I18" s="33">
        <v>2798.1</v>
      </c>
      <c r="J18" s="71">
        <v>0</v>
      </c>
      <c r="K18" s="27">
        <v>0</v>
      </c>
      <c r="L18" s="27">
        <v>0</v>
      </c>
      <c r="M18" s="27">
        <v>0</v>
      </c>
      <c r="N18" s="57">
        <v>192.72</v>
      </c>
      <c r="O18" s="57">
        <v>3</v>
      </c>
      <c r="P18" s="57">
        <v>0</v>
      </c>
      <c r="Q18" s="57">
        <v>0</v>
      </c>
      <c r="R18" s="57">
        <v>342.18</v>
      </c>
      <c r="S18" s="57">
        <v>1</v>
      </c>
      <c r="T18" s="31">
        <v>15</v>
      </c>
      <c r="U18" s="31">
        <v>5.23</v>
      </c>
      <c r="V18" s="100"/>
    </row>
    <row r="19" customFormat="1" ht="18" customHeight="1" spans="1:22">
      <c r="A19" s="24" t="s">
        <v>77</v>
      </c>
      <c r="B19" s="17">
        <f t="shared" si="0"/>
        <v>243.22</v>
      </c>
      <c r="C19" s="18">
        <f>B19/B20*100</f>
        <v>0.0834406178530497</v>
      </c>
      <c r="D19" s="31">
        <v>72.864250177683</v>
      </c>
      <c r="E19" s="32">
        <v>145.83</v>
      </c>
      <c r="F19" s="32">
        <v>0</v>
      </c>
      <c r="G19" s="32">
        <v>122.59</v>
      </c>
      <c r="H19" s="33">
        <v>0</v>
      </c>
      <c r="I19" s="33">
        <v>0</v>
      </c>
      <c r="J19" s="33">
        <v>9.6</v>
      </c>
      <c r="K19" s="27">
        <v>0</v>
      </c>
      <c r="L19" s="27">
        <v>0</v>
      </c>
      <c r="M19" s="27">
        <v>0</v>
      </c>
      <c r="N19" s="57">
        <v>87.79</v>
      </c>
      <c r="O19" s="57">
        <v>79</v>
      </c>
      <c r="P19" s="31">
        <v>0.596758</v>
      </c>
      <c r="Q19" s="31">
        <v>10.145788</v>
      </c>
      <c r="R19" s="31">
        <v>0.455257</v>
      </c>
      <c r="S19" s="57">
        <v>0</v>
      </c>
      <c r="T19" s="57">
        <v>0</v>
      </c>
      <c r="U19" s="31">
        <v>12.28</v>
      </c>
      <c r="V19" s="100"/>
    </row>
    <row r="20" customFormat="1" ht="18" customHeight="1" spans="1:22">
      <c r="A20" s="24" t="s">
        <v>34</v>
      </c>
      <c r="B20" s="17">
        <f t="shared" si="0"/>
        <v>291488.733255</v>
      </c>
      <c r="C20" s="18"/>
      <c r="D20" s="19">
        <v>4.49</v>
      </c>
      <c r="E20" s="35">
        <f t="shared" ref="E20:U20" si="1">SUM(E7:E19)</f>
        <v>45720.398195</v>
      </c>
      <c r="F20" s="35">
        <f t="shared" si="1"/>
        <v>1944.600318</v>
      </c>
      <c r="G20" s="35">
        <f t="shared" si="1"/>
        <v>34461.139848</v>
      </c>
      <c r="H20" s="35">
        <f t="shared" si="1"/>
        <v>11680.404342</v>
      </c>
      <c r="I20" s="35">
        <f t="shared" si="1"/>
        <v>95845.176305</v>
      </c>
      <c r="J20" s="35">
        <f t="shared" si="1"/>
        <v>6446.825344</v>
      </c>
      <c r="K20" s="35">
        <f t="shared" si="1"/>
        <v>4444.229</v>
      </c>
      <c r="L20" s="35">
        <f t="shared" si="1"/>
        <v>0</v>
      </c>
      <c r="M20" s="35">
        <f t="shared" si="1"/>
        <v>3934.538121</v>
      </c>
      <c r="N20" s="35">
        <f t="shared" si="1"/>
        <v>121472.56163</v>
      </c>
      <c r="O20" s="72">
        <f t="shared" si="1"/>
        <v>13879</v>
      </c>
      <c r="P20" s="35">
        <f t="shared" si="1"/>
        <v>9877.556758</v>
      </c>
      <c r="Q20" s="35">
        <f t="shared" si="1"/>
        <v>42304.479188</v>
      </c>
      <c r="R20" s="35">
        <f t="shared" si="1"/>
        <v>81832.827934</v>
      </c>
      <c r="S20" s="72">
        <f t="shared" si="1"/>
        <v>48301</v>
      </c>
      <c r="T20" s="35">
        <f t="shared" si="1"/>
        <v>46453.290612</v>
      </c>
      <c r="U20" s="35">
        <f t="shared" si="1"/>
        <v>3580.326926</v>
      </c>
      <c r="V20" s="112"/>
    </row>
    <row r="21" customFormat="1" ht="30" customHeight="1" spans="1:22">
      <c r="A21" s="36" t="s">
        <v>35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112"/>
    </row>
    <row r="22" customFormat="1" ht="14.45" customHeight="1" spans="1:22">
      <c r="A22" s="5" t="s">
        <v>2</v>
      </c>
      <c r="B22" s="5" t="s">
        <v>3</v>
      </c>
      <c r="C22" s="6" t="s">
        <v>4</v>
      </c>
      <c r="D22" s="7" t="s">
        <v>48</v>
      </c>
      <c r="E22" s="8" t="s">
        <v>49</v>
      </c>
      <c r="F22" s="8"/>
      <c r="G22" s="9"/>
      <c r="H22" s="10" t="s">
        <v>50</v>
      </c>
      <c r="I22" s="51"/>
      <c r="J22" s="6" t="s">
        <v>51</v>
      </c>
      <c r="K22" s="6" t="s">
        <v>52</v>
      </c>
      <c r="L22" s="52" t="s">
        <v>11</v>
      </c>
      <c r="M22" s="53"/>
      <c r="N22" s="5" t="s">
        <v>53</v>
      </c>
      <c r="O22" s="5" t="s">
        <v>54</v>
      </c>
      <c r="P22" s="6" t="s">
        <v>78</v>
      </c>
      <c r="Q22" s="6" t="s">
        <v>55</v>
      </c>
      <c r="R22" s="6" t="s">
        <v>56</v>
      </c>
      <c r="S22" s="10" t="s">
        <v>57</v>
      </c>
      <c r="T22" s="51"/>
      <c r="U22" s="5" t="s">
        <v>15</v>
      </c>
      <c r="V22" s="112"/>
    </row>
    <row r="23" customFormat="1" ht="32.4" spans="1:22">
      <c r="A23" s="11"/>
      <c r="B23" s="11"/>
      <c r="C23" s="12"/>
      <c r="D23" s="13"/>
      <c r="E23" s="14" t="s">
        <v>49</v>
      </c>
      <c r="F23" s="14" t="s">
        <v>58</v>
      </c>
      <c r="G23" s="15" t="s">
        <v>59</v>
      </c>
      <c r="H23" s="16" t="s">
        <v>60</v>
      </c>
      <c r="I23" s="16" t="s">
        <v>61</v>
      </c>
      <c r="J23" s="12"/>
      <c r="K23" s="12"/>
      <c r="L23" s="16" t="s">
        <v>62</v>
      </c>
      <c r="M23" s="16" t="s">
        <v>23</v>
      </c>
      <c r="N23" s="11"/>
      <c r="O23" s="11"/>
      <c r="P23" s="12"/>
      <c r="Q23" s="12"/>
      <c r="R23" s="12"/>
      <c r="S23" s="101" t="s">
        <v>63</v>
      </c>
      <c r="T23" s="101" t="s">
        <v>64</v>
      </c>
      <c r="U23" s="11"/>
      <c r="V23" s="112"/>
    </row>
    <row r="24" customFormat="1" spans="1:22">
      <c r="A24" s="24" t="s">
        <v>65</v>
      </c>
      <c r="B24" s="17">
        <f t="shared" ref="B24:B31" si="2">SUM(H24:N24)+E24+F24</f>
        <v>8717.49076400001</v>
      </c>
      <c r="C24" s="19">
        <f>B24/B31*100</f>
        <v>46.3722056768122</v>
      </c>
      <c r="D24" s="17">
        <v>4.43624837749094</v>
      </c>
      <c r="E24" s="17">
        <v>1372.916119</v>
      </c>
      <c r="F24" s="17">
        <v>0</v>
      </c>
      <c r="G24" s="17">
        <v>1108.372735</v>
      </c>
      <c r="H24" s="17">
        <v>109.359115</v>
      </c>
      <c r="I24" s="17">
        <v>1041.5</v>
      </c>
      <c r="J24" s="19">
        <v>457.06439</v>
      </c>
      <c r="K24" s="19">
        <v>654.113</v>
      </c>
      <c r="L24" s="44">
        <v>0</v>
      </c>
      <c r="M24" s="44">
        <v>0</v>
      </c>
      <c r="N24" s="43">
        <v>5082.53814000001</v>
      </c>
      <c r="O24" s="44">
        <v>353</v>
      </c>
      <c r="P24" s="34">
        <v>1068.88</v>
      </c>
      <c r="Q24" s="34">
        <v>1832.23</v>
      </c>
      <c r="R24" s="43">
        <v>2787.70868</v>
      </c>
      <c r="S24" s="95">
        <v>2741</v>
      </c>
      <c r="T24" s="34">
        <v>5724.967848</v>
      </c>
      <c r="U24" s="113">
        <v>108.4</v>
      </c>
      <c r="V24" s="112"/>
    </row>
    <row r="25" customFormat="1" spans="1:22">
      <c r="A25" s="24" t="s">
        <v>66</v>
      </c>
      <c r="B25" s="17">
        <f t="shared" si="2"/>
        <v>2250.53</v>
      </c>
      <c r="C25" s="19">
        <f>B25/B31*100</f>
        <v>11.9715687537993</v>
      </c>
      <c r="D25" s="37">
        <v>36.8161563106029</v>
      </c>
      <c r="E25" s="37">
        <v>381.57</v>
      </c>
      <c r="F25" s="37">
        <v>0</v>
      </c>
      <c r="G25" s="37">
        <v>273.26</v>
      </c>
      <c r="H25" s="37">
        <v>24.63</v>
      </c>
      <c r="I25" s="73">
        <v>0</v>
      </c>
      <c r="J25" s="74">
        <v>92.03</v>
      </c>
      <c r="K25" s="75">
        <v>1.74</v>
      </c>
      <c r="L25" s="73">
        <v>0</v>
      </c>
      <c r="M25" s="73">
        <v>0</v>
      </c>
      <c r="N25" s="74">
        <v>1750.56</v>
      </c>
      <c r="O25" s="73">
        <v>138</v>
      </c>
      <c r="P25" s="37">
        <v>225.99</v>
      </c>
      <c r="Q25" s="37">
        <v>352.95</v>
      </c>
      <c r="R25" s="74">
        <v>762.2</v>
      </c>
      <c r="S25" s="44">
        <v>0</v>
      </c>
      <c r="T25" s="44">
        <v>0</v>
      </c>
      <c r="U25" s="44">
        <v>0</v>
      </c>
      <c r="V25" s="112"/>
    </row>
    <row r="26" customFormat="1" spans="1:22">
      <c r="A26" s="24" t="s">
        <v>67</v>
      </c>
      <c r="B26" s="17">
        <f t="shared" si="2"/>
        <v>778.321784</v>
      </c>
      <c r="C26" s="19">
        <f>B26/B31*100</f>
        <v>4.14023929906986</v>
      </c>
      <c r="D26" s="38">
        <v>15.1129511445794</v>
      </c>
      <c r="E26" s="38">
        <v>173.925912</v>
      </c>
      <c r="F26" s="38">
        <v>3</v>
      </c>
      <c r="G26" s="38">
        <v>104.612412</v>
      </c>
      <c r="H26" s="39">
        <v>0</v>
      </c>
      <c r="I26" s="76">
        <v>0</v>
      </c>
      <c r="J26" s="77">
        <v>0.4696</v>
      </c>
      <c r="K26" s="78">
        <v>0</v>
      </c>
      <c r="L26" s="79">
        <v>0</v>
      </c>
      <c r="M26" s="78">
        <v>0</v>
      </c>
      <c r="N26" s="77">
        <v>600.926272</v>
      </c>
      <c r="O26" s="80">
        <v>149</v>
      </c>
      <c r="P26" s="81">
        <v>0</v>
      </c>
      <c r="Q26" s="81">
        <v>0</v>
      </c>
      <c r="R26" s="78">
        <v>0</v>
      </c>
      <c r="S26" s="78">
        <v>0</v>
      </c>
      <c r="T26" s="78">
        <v>0</v>
      </c>
      <c r="U26" s="78">
        <v>0</v>
      </c>
      <c r="V26" s="112"/>
    </row>
    <row r="27" customFormat="1" spans="1:22">
      <c r="A27" s="24" t="s">
        <v>68</v>
      </c>
      <c r="B27" s="17">
        <f t="shared" si="2"/>
        <v>208.3</v>
      </c>
      <c r="C27" s="19">
        <f>B27/B31*100</f>
        <v>1.10804022670943</v>
      </c>
      <c r="D27" s="38" t="s">
        <v>79</v>
      </c>
      <c r="E27" s="38">
        <v>208.3</v>
      </c>
      <c r="F27" s="38">
        <v>0</v>
      </c>
      <c r="G27" s="38">
        <v>132.1</v>
      </c>
      <c r="H27" s="39">
        <v>0</v>
      </c>
      <c r="I27" s="76">
        <v>0</v>
      </c>
      <c r="J27" s="77">
        <v>0</v>
      </c>
      <c r="K27" s="78">
        <v>0</v>
      </c>
      <c r="L27" s="79">
        <v>0</v>
      </c>
      <c r="M27" s="78">
        <v>0</v>
      </c>
      <c r="N27" s="77">
        <v>0</v>
      </c>
      <c r="O27" s="80">
        <v>35</v>
      </c>
      <c r="P27" s="81">
        <v>0</v>
      </c>
      <c r="Q27" s="81">
        <v>0</v>
      </c>
      <c r="R27" s="78">
        <v>0</v>
      </c>
      <c r="S27" s="78">
        <v>0</v>
      </c>
      <c r="T27" s="78">
        <v>0</v>
      </c>
      <c r="U27" s="78">
        <v>0</v>
      </c>
      <c r="V27" s="112"/>
    </row>
    <row r="28" customFormat="1" spans="1:22">
      <c r="A28" s="24" t="s">
        <v>69</v>
      </c>
      <c r="B28" s="17">
        <f t="shared" si="2"/>
        <v>5494.582634</v>
      </c>
      <c r="C28" s="19">
        <f>B28/B31*100</f>
        <v>29.2281257198804</v>
      </c>
      <c r="D28" s="40">
        <v>22.7489704451087</v>
      </c>
      <c r="E28" s="22">
        <v>1245.358634</v>
      </c>
      <c r="F28" s="22">
        <v>294.224</v>
      </c>
      <c r="G28" s="22">
        <v>1055.273106</v>
      </c>
      <c r="H28" s="40">
        <v>81</v>
      </c>
      <c r="I28" s="40">
        <v>501</v>
      </c>
      <c r="J28" s="82">
        <v>6.12</v>
      </c>
      <c r="K28" s="83">
        <v>0</v>
      </c>
      <c r="L28" s="84">
        <v>0</v>
      </c>
      <c r="M28" s="84">
        <v>0</v>
      </c>
      <c r="N28" s="62">
        <v>3366.88</v>
      </c>
      <c r="O28" s="85">
        <v>339</v>
      </c>
      <c r="P28" s="86">
        <v>88.3</v>
      </c>
      <c r="Q28" s="82">
        <v>178.3256</v>
      </c>
      <c r="R28" s="114">
        <v>264.5351</v>
      </c>
      <c r="S28" s="114">
        <v>21</v>
      </c>
      <c r="T28" s="114">
        <v>28.76</v>
      </c>
      <c r="U28" s="83">
        <v>0</v>
      </c>
      <c r="V28" s="112"/>
    </row>
    <row r="29" customFormat="1" spans="1:22">
      <c r="A29" s="24" t="s">
        <v>70</v>
      </c>
      <c r="B29" s="17">
        <f t="shared" si="2"/>
        <v>1040.516698</v>
      </c>
      <c r="C29" s="19">
        <f>B29/B31*100</f>
        <v>5.53497051342713</v>
      </c>
      <c r="D29" s="41">
        <v>-34.8032108010517</v>
      </c>
      <c r="E29" s="41">
        <v>265.0992</v>
      </c>
      <c r="F29" s="41">
        <v>133.445298</v>
      </c>
      <c r="G29" s="41">
        <v>208.214541</v>
      </c>
      <c r="H29" s="40">
        <v>17.2</v>
      </c>
      <c r="I29" s="40">
        <v>135.5965</v>
      </c>
      <c r="J29" s="41">
        <v>2.7224</v>
      </c>
      <c r="K29" s="50">
        <v>0</v>
      </c>
      <c r="L29" s="50">
        <v>0</v>
      </c>
      <c r="M29" s="50">
        <v>0</v>
      </c>
      <c r="N29" s="41">
        <v>486.4533</v>
      </c>
      <c r="O29" s="87">
        <v>90</v>
      </c>
      <c r="P29" s="41">
        <v>3.74</v>
      </c>
      <c r="Q29" s="41">
        <v>161.36</v>
      </c>
      <c r="R29" s="41">
        <v>360.54</v>
      </c>
      <c r="S29" s="87">
        <v>30</v>
      </c>
      <c r="T29" s="41">
        <v>67.57</v>
      </c>
      <c r="U29" s="83">
        <v>0</v>
      </c>
      <c r="V29" s="112"/>
    </row>
    <row r="30" customFormat="1" spans="1:22">
      <c r="A30" s="24" t="s">
        <v>71</v>
      </c>
      <c r="B30" s="17">
        <f t="shared" si="2"/>
        <v>309.2146</v>
      </c>
      <c r="C30" s="19">
        <f>B30/B31*100</f>
        <v>1.64484981030181</v>
      </c>
      <c r="D30" s="31">
        <v>6.64411105362995</v>
      </c>
      <c r="E30" s="34">
        <v>309.2146</v>
      </c>
      <c r="F30" s="34">
        <v>0</v>
      </c>
      <c r="G30" s="34">
        <v>209.6391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88">
        <v>83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112"/>
    </row>
    <row r="31" customFormat="1" ht="19.15" customHeight="1" spans="1:22">
      <c r="A31" s="24" t="s">
        <v>34</v>
      </c>
      <c r="B31" s="17">
        <f t="shared" si="2"/>
        <v>18798.95648</v>
      </c>
      <c r="C31" s="24"/>
      <c r="D31" s="19">
        <v>8.02</v>
      </c>
      <c r="E31" s="35">
        <f t="shared" ref="E31:U31" si="3">SUM(E24:E30)</f>
        <v>3956.384465</v>
      </c>
      <c r="F31" s="35">
        <f t="shared" si="3"/>
        <v>430.669298</v>
      </c>
      <c r="G31" s="35">
        <f t="shared" si="3"/>
        <v>3091.471894</v>
      </c>
      <c r="H31" s="35">
        <f t="shared" si="3"/>
        <v>232.189115</v>
      </c>
      <c r="I31" s="35">
        <f t="shared" si="3"/>
        <v>1678.0965</v>
      </c>
      <c r="J31" s="35">
        <f t="shared" si="3"/>
        <v>558.40639</v>
      </c>
      <c r="K31" s="35">
        <f t="shared" si="3"/>
        <v>655.853</v>
      </c>
      <c r="L31" s="35">
        <f t="shared" si="3"/>
        <v>0</v>
      </c>
      <c r="M31" s="35">
        <f t="shared" si="3"/>
        <v>0</v>
      </c>
      <c r="N31" s="35">
        <f t="shared" si="3"/>
        <v>11287.357712</v>
      </c>
      <c r="O31" s="72">
        <f t="shared" si="3"/>
        <v>1187</v>
      </c>
      <c r="P31" s="35">
        <f t="shared" si="3"/>
        <v>1386.91</v>
      </c>
      <c r="Q31" s="35">
        <f t="shared" si="3"/>
        <v>2524.8656</v>
      </c>
      <c r="R31" s="35">
        <f t="shared" si="3"/>
        <v>4174.98378</v>
      </c>
      <c r="S31" s="72">
        <f t="shared" si="3"/>
        <v>2792</v>
      </c>
      <c r="T31" s="35">
        <f t="shared" si="3"/>
        <v>5821.297848</v>
      </c>
      <c r="U31" s="35">
        <f t="shared" si="3"/>
        <v>108.4</v>
      </c>
      <c r="V31" s="112"/>
    </row>
    <row r="32" customFormat="1" ht="25.15" customHeight="1" spans="1:22">
      <c r="A32" s="36" t="s">
        <v>37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12"/>
    </row>
    <row r="33" customFormat="1" ht="14.45" customHeight="1" spans="1:22">
      <c r="A33" s="5" t="s">
        <v>2</v>
      </c>
      <c r="B33" s="5" t="s">
        <v>3</v>
      </c>
      <c r="C33" s="6" t="s">
        <v>4</v>
      </c>
      <c r="D33" s="7" t="s">
        <v>48</v>
      </c>
      <c r="E33" s="8" t="s">
        <v>49</v>
      </c>
      <c r="F33" s="8"/>
      <c r="G33" s="9"/>
      <c r="H33" s="10" t="s">
        <v>50</v>
      </c>
      <c r="I33" s="51"/>
      <c r="J33" s="6" t="s">
        <v>51</v>
      </c>
      <c r="K33" s="6" t="s">
        <v>52</v>
      </c>
      <c r="L33" s="52" t="s">
        <v>11</v>
      </c>
      <c r="M33" s="53"/>
      <c r="N33" s="5" t="s">
        <v>53</v>
      </c>
      <c r="O33" s="5" t="s">
        <v>54</v>
      </c>
      <c r="P33" s="6" t="s">
        <v>78</v>
      </c>
      <c r="Q33" s="6" t="s">
        <v>55</v>
      </c>
      <c r="R33" s="6" t="s">
        <v>56</v>
      </c>
      <c r="S33" s="10" t="s">
        <v>57</v>
      </c>
      <c r="T33" s="51"/>
      <c r="U33" s="5" t="s">
        <v>15</v>
      </c>
      <c r="V33" s="112"/>
    </row>
    <row r="34" customFormat="1" ht="32.4" spans="1:22">
      <c r="A34" s="11"/>
      <c r="B34" s="11"/>
      <c r="C34" s="12"/>
      <c r="D34" s="13"/>
      <c r="E34" s="14" t="s">
        <v>49</v>
      </c>
      <c r="F34" s="14" t="s">
        <v>58</v>
      </c>
      <c r="G34" s="15" t="s">
        <v>59</v>
      </c>
      <c r="H34" s="16" t="s">
        <v>60</v>
      </c>
      <c r="I34" s="16" t="s">
        <v>61</v>
      </c>
      <c r="J34" s="12"/>
      <c r="K34" s="12"/>
      <c r="L34" s="16" t="s">
        <v>62</v>
      </c>
      <c r="M34" s="16" t="s">
        <v>23</v>
      </c>
      <c r="N34" s="11"/>
      <c r="O34" s="11"/>
      <c r="P34" s="12"/>
      <c r="Q34" s="12"/>
      <c r="R34" s="12"/>
      <c r="S34" s="101" t="s">
        <v>63</v>
      </c>
      <c r="T34" s="101" t="s">
        <v>64</v>
      </c>
      <c r="U34" s="11"/>
      <c r="V34" s="112"/>
    </row>
    <row r="35" customFormat="1" spans="1:22">
      <c r="A35" s="24" t="s">
        <v>65</v>
      </c>
      <c r="B35" s="17">
        <f t="shared" ref="B35:B44" si="4">SUM(H35:N35)+E35+F35</f>
        <v>14948.209581</v>
      </c>
      <c r="C35" s="19">
        <f>B35/B44*100</f>
        <v>32.276395186861</v>
      </c>
      <c r="D35" s="17">
        <v>19.152479746745</v>
      </c>
      <c r="E35" s="17">
        <v>2071.42953</v>
      </c>
      <c r="F35" s="17">
        <v>0</v>
      </c>
      <c r="G35" s="17">
        <v>1571.651821</v>
      </c>
      <c r="H35" s="17">
        <v>439.439205</v>
      </c>
      <c r="I35" s="17">
        <v>3531.49</v>
      </c>
      <c r="J35" s="19">
        <v>1035.469072</v>
      </c>
      <c r="K35" s="19">
        <v>1186.44</v>
      </c>
      <c r="L35" s="44">
        <v>0</v>
      </c>
      <c r="M35" s="44">
        <v>0</v>
      </c>
      <c r="N35" s="43">
        <v>6683.94177400001</v>
      </c>
      <c r="O35" s="44">
        <v>555</v>
      </c>
      <c r="P35" s="34">
        <v>1878.2</v>
      </c>
      <c r="Q35" s="34">
        <v>5805.03</v>
      </c>
      <c r="R35" s="43">
        <v>4296.02761599999</v>
      </c>
      <c r="S35" s="115">
        <v>1290</v>
      </c>
      <c r="T35" s="116">
        <v>3685.583404</v>
      </c>
      <c r="U35" s="113">
        <v>182.09</v>
      </c>
      <c r="V35" s="112"/>
    </row>
    <row r="36" customFormat="1" spans="1:21">
      <c r="A36" s="24" t="s">
        <v>66</v>
      </c>
      <c r="B36" s="17">
        <f t="shared" si="4"/>
        <v>7580.69</v>
      </c>
      <c r="C36" s="19">
        <f>B36/B44*100</f>
        <v>16.3683379540038</v>
      </c>
      <c r="D36" s="37">
        <v>45.1708282984578</v>
      </c>
      <c r="E36" s="37">
        <v>2492.75</v>
      </c>
      <c r="F36" s="37">
        <v>0</v>
      </c>
      <c r="G36" s="37">
        <v>1772.19</v>
      </c>
      <c r="H36" s="37">
        <v>0.36</v>
      </c>
      <c r="I36" s="73">
        <v>0</v>
      </c>
      <c r="J36" s="74">
        <v>94.77</v>
      </c>
      <c r="K36" s="75">
        <v>0</v>
      </c>
      <c r="L36" s="73">
        <v>0</v>
      </c>
      <c r="M36" s="73">
        <v>0</v>
      </c>
      <c r="N36" s="74">
        <v>4992.81</v>
      </c>
      <c r="O36" s="73">
        <v>976</v>
      </c>
      <c r="P36" s="37">
        <v>256.5</v>
      </c>
      <c r="Q36" s="37">
        <v>223.65</v>
      </c>
      <c r="R36" s="74">
        <v>305.74</v>
      </c>
      <c r="S36" s="44">
        <v>0</v>
      </c>
      <c r="T36" s="44">
        <v>0</v>
      </c>
      <c r="U36" s="44">
        <v>0</v>
      </c>
    </row>
    <row r="37" customFormat="1" spans="1:21">
      <c r="A37" s="24" t="s">
        <v>67</v>
      </c>
      <c r="B37" s="17">
        <f t="shared" si="4"/>
        <v>3843.004833</v>
      </c>
      <c r="C37" s="19">
        <f>B37/B44*100</f>
        <v>8.29787286716827</v>
      </c>
      <c r="D37" s="38">
        <v>29.6678800015389</v>
      </c>
      <c r="E37" s="42">
        <v>903.649219</v>
      </c>
      <c r="F37" s="42">
        <v>28.27745</v>
      </c>
      <c r="G37" s="42">
        <v>655.72476</v>
      </c>
      <c r="H37" s="39">
        <v>0</v>
      </c>
      <c r="I37" s="77">
        <v>0</v>
      </c>
      <c r="J37" s="77">
        <v>11.7677</v>
      </c>
      <c r="K37" s="78">
        <v>0</v>
      </c>
      <c r="L37" s="79">
        <v>0</v>
      </c>
      <c r="M37" s="78">
        <v>0</v>
      </c>
      <c r="N37" s="89">
        <v>2899.310464</v>
      </c>
      <c r="O37" s="90">
        <v>208</v>
      </c>
      <c r="P37" s="91">
        <v>0</v>
      </c>
      <c r="Q37" s="91">
        <v>0</v>
      </c>
      <c r="R37" s="78">
        <v>0</v>
      </c>
      <c r="S37" s="78">
        <v>0</v>
      </c>
      <c r="T37" s="78">
        <v>0</v>
      </c>
      <c r="U37" s="78">
        <v>0</v>
      </c>
    </row>
    <row r="38" customFormat="1" spans="1:21">
      <c r="A38" s="24" t="s">
        <v>68</v>
      </c>
      <c r="B38" s="17">
        <f t="shared" si="4"/>
        <v>2983.65</v>
      </c>
      <c r="C38" s="19">
        <f>B38/B44*100</f>
        <v>6.44234120330252</v>
      </c>
      <c r="D38" s="43">
        <v>50.0150837146161</v>
      </c>
      <c r="E38" s="17">
        <v>807.8</v>
      </c>
      <c r="F38" s="17">
        <v>0</v>
      </c>
      <c r="G38" s="17">
        <v>389.2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3">
        <v>2175.85</v>
      </c>
      <c r="O38" s="44">
        <v>114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customFormat="1" spans="1:21">
      <c r="A39" s="24" t="s">
        <v>69</v>
      </c>
      <c r="B39" s="17">
        <f t="shared" si="4"/>
        <v>5138.616463</v>
      </c>
      <c r="C39" s="19">
        <f>B39/B44*100</f>
        <v>11.0953766586408</v>
      </c>
      <c r="D39" s="40">
        <v>19.3510871123014</v>
      </c>
      <c r="E39" s="22">
        <v>1164.915463</v>
      </c>
      <c r="F39" s="22">
        <v>55.021</v>
      </c>
      <c r="G39" s="22">
        <v>1031.341198</v>
      </c>
      <c r="H39" s="40">
        <v>9</v>
      </c>
      <c r="I39" s="40">
        <v>535.3</v>
      </c>
      <c r="J39" s="82">
        <v>2.93</v>
      </c>
      <c r="K39" s="83">
        <v>0</v>
      </c>
      <c r="L39" s="84">
        <v>0</v>
      </c>
      <c r="M39" s="84">
        <v>0</v>
      </c>
      <c r="N39" s="62">
        <v>3371.45</v>
      </c>
      <c r="O39" s="85">
        <v>419</v>
      </c>
      <c r="P39" s="86">
        <v>59.9</v>
      </c>
      <c r="Q39" s="82">
        <v>1031.8378</v>
      </c>
      <c r="R39" s="114">
        <v>235.0123</v>
      </c>
      <c r="S39" s="114">
        <v>5</v>
      </c>
      <c r="T39" s="114">
        <v>4.33</v>
      </c>
      <c r="U39" s="83">
        <v>0</v>
      </c>
    </row>
    <row r="40" customFormat="1" spans="1:21">
      <c r="A40" s="24" t="s">
        <v>70</v>
      </c>
      <c r="B40" s="17">
        <f t="shared" si="4"/>
        <v>5807.69415</v>
      </c>
      <c r="C40" s="19">
        <f>B40/B44*100</f>
        <v>12.5400590949756</v>
      </c>
      <c r="D40" s="41">
        <v>25.0880177477816</v>
      </c>
      <c r="E40" s="41">
        <v>758.7158</v>
      </c>
      <c r="F40" s="41">
        <v>310.345923</v>
      </c>
      <c r="G40" s="41">
        <v>597.9128</v>
      </c>
      <c r="H40" s="45">
        <v>285.6034</v>
      </c>
      <c r="I40" s="46">
        <v>3257.169413</v>
      </c>
      <c r="J40" s="41">
        <v>12.583814</v>
      </c>
      <c r="K40" s="50">
        <v>0</v>
      </c>
      <c r="L40" s="50">
        <v>0</v>
      </c>
      <c r="M40" s="84">
        <v>0</v>
      </c>
      <c r="N40" s="92">
        <v>1183.2758</v>
      </c>
      <c r="O40" s="87">
        <v>262</v>
      </c>
      <c r="P40" s="41">
        <v>59.63</v>
      </c>
      <c r="Q40" s="41">
        <v>643.77</v>
      </c>
      <c r="R40" s="41">
        <v>951.85</v>
      </c>
      <c r="S40" s="87">
        <v>26</v>
      </c>
      <c r="T40" s="41">
        <v>96.52</v>
      </c>
      <c r="U40" s="87">
        <v>0</v>
      </c>
    </row>
    <row r="41" customFormat="1" spans="1:21">
      <c r="A41" s="24" t="s">
        <v>71</v>
      </c>
      <c r="B41" s="17">
        <f t="shared" si="4"/>
        <v>220.8572</v>
      </c>
      <c r="C41" s="19">
        <f>B41/B44*100</f>
        <v>0.476878132356686</v>
      </c>
      <c r="D41" s="31">
        <v>104.592125984252</v>
      </c>
      <c r="E41" s="34">
        <v>220.8572</v>
      </c>
      <c r="F41" s="34">
        <v>0</v>
      </c>
      <c r="G41" s="34">
        <v>157.2154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88">
        <v>52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customFormat="1" ht="18" customHeight="1" spans="1:21">
      <c r="A42" s="24" t="s">
        <v>72</v>
      </c>
      <c r="B42" s="17">
        <f t="shared" si="4"/>
        <v>0</v>
      </c>
      <c r="C42" s="19">
        <f>B42/B44*100</f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customFormat="1" ht="15" customHeight="1" spans="1:21">
      <c r="A43" s="24" t="s">
        <v>75</v>
      </c>
      <c r="B43" s="17">
        <f t="shared" si="4"/>
        <v>5790.41</v>
      </c>
      <c r="C43" s="19">
        <f>B43/B44*100</f>
        <v>12.5027389026913</v>
      </c>
      <c r="D43" s="31">
        <v>2037.36385282645</v>
      </c>
      <c r="E43" s="43">
        <v>885.23</v>
      </c>
      <c r="F43" s="43">
        <v>0</v>
      </c>
      <c r="G43" s="43">
        <v>779.95</v>
      </c>
      <c r="H43" s="31">
        <v>472.2</v>
      </c>
      <c r="I43" s="31">
        <v>3835.9</v>
      </c>
      <c r="J43" s="44">
        <v>0</v>
      </c>
      <c r="K43" s="44">
        <v>0</v>
      </c>
      <c r="L43" s="44">
        <v>0</v>
      </c>
      <c r="M43" s="44">
        <v>0</v>
      </c>
      <c r="N43" s="43">
        <v>597.08</v>
      </c>
      <c r="O43" s="44">
        <v>153</v>
      </c>
      <c r="P43" s="43">
        <v>5.17</v>
      </c>
      <c r="Q43" s="43">
        <v>891</v>
      </c>
      <c r="R43" s="34">
        <v>26.4</v>
      </c>
      <c r="S43" s="44">
        <v>0</v>
      </c>
      <c r="T43" s="44">
        <v>0</v>
      </c>
      <c r="U43" s="44">
        <v>0</v>
      </c>
    </row>
    <row r="44" customFormat="1" ht="18" customHeight="1" spans="1:21">
      <c r="A44" s="24" t="s">
        <v>34</v>
      </c>
      <c r="B44" s="17">
        <f t="shared" si="4"/>
        <v>46313.132227</v>
      </c>
      <c r="C44" s="17"/>
      <c r="D44" s="17">
        <v>30.27</v>
      </c>
      <c r="E44" s="17">
        <f t="shared" ref="E44:U44" si="5">SUM(E35:E43)</f>
        <v>9305.347212</v>
      </c>
      <c r="F44" s="17">
        <f t="shared" si="5"/>
        <v>393.644373</v>
      </c>
      <c r="G44" s="17">
        <f t="shared" si="5"/>
        <v>6955.185979</v>
      </c>
      <c r="H44" s="17">
        <f t="shared" si="5"/>
        <v>1206.602605</v>
      </c>
      <c r="I44" s="17">
        <f t="shared" si="5"/>
        <v>11159.859413</v>
      </c>
      <c r="J44" s="17">
        <f t="shared" si="5"/>
        <v>1157.520586</v>
      </c>
      <c r="K44" s="17">
        <f t="shared" si="5"/>
        <v>1186.44</v>
      </c>
      <c r="L44" s="17">
        <f t="shared" si="5"/>
        <v>0</v>
      </c>
      <c r="M44" s="17">
        <f t="shared" si="5"/>
        <v>0</v>
      </c>
      <c r="N44" s="17">
        <f t="shared" si="5"/>
        <v>21903.718038</v>
      </c>
      <c r="O44" s="27">
        <f t="shared" si="5"/>
        <v>2739</v>
      </c>
      <c r="P44" s="17">
        <f t="shared" si="5"/>
        <v>2259.4</v>
      </c>
      <c r="Q44" s="17">
        <f t="shared" si="5"/>
        <v>8595.2878</v>
      </c>
      <c r="R44" s="17">
        <f t="shared" si="5"/>
        <v>5815.02991599999</v>
      </c>
      <c r="S44" s="27">
        <f t="shared" si="5"/>
        <v>1321</v>
      </c>
      <c r="T44" s="17">
        <f t="shared" si="5"/>
        <v>3786.433404</v>
      </c>
      <c r="U44" s="17">
        <f t="shared" si="5"/>
        <v>182.09</v>
      </c>
    </row>
    <row r="45" customFormat="1" ht="31.9" customHeight="1" spans="1:21">
      <c r="A45" s="36" t="s">
        <v>38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customFormat="1" ht="14.45" customHeight="1" spans="1:21">
      <c r="A46" s="5" t="s">
        <v>2</v>
      </c>
      <c r="B46" s="5" t="s">
        <v>3</v>
      </c>
      <c r="C46" s="6" t="s">
        <v>4</v>
      </c>
      <c r="D46" s="7" t="s">
        <v>48</v>
      </c>
      <c r="E46" s="8" t="s">
        <v>49</v>
      </c>
      <c r="F46" s="8"/>
      <c r="G46" s="9"/>
      <c r="H46" s="10" t="s">
        <v>50</v>
      </c>
      <c r="I46" s="51"/>
      <c r="J46" s="6" t="s">
        <v>51</v>
      </c>
      <c r="K46" s="6" t="s">
        <v>52</v>
      </c>
      <c r="L46" s="52" t="s">
        <v>11</v>
      </c>
      <c r="M46" s="53"/>
      <c r="N46" s="5" t="s">
        <v>53</v>
      </c>
      <c r="O46" s="5" t="s">
        <v>54</v>
      </c>
      <c r="P46" s="6" t="s">
        <v>78</v>
      </c>
      <c r="Q46" s="6" t="s">
        <v>55</v>
      </c>
      <c r="R46" s="6" t="s">
        <v>56</v>
      </c>
      <c r="S46" s="10" t="s">
        <v>57</v>
      </c>
      <c r="T46" s="51"/>
      <c r="U46" s="5" t="s">
        <v>15</v>
      </c>
    </row>
    <row r="47" customFormat="1" ht="32.4" spans="1:21">
      <c r="A47" s="11"/>
      <c r="B47" s="11"/>
      <c r="C47" s="12"/>
      <c r="D47" s="13"/>
      <c r="E47" s="14" t="s">
        <v>49</v>
      </c>
      <c r="F47" s="14" t="s">
        <v>58</v>
      </c>
      <c r="G47" s="15" t="s">
        <v>59</v>
      </c>
      <c r="H47" s="16" t="s">
        <v>60</v>
      </c>
      <c r="I47" s="16" t="s">
        <v>61</v>
      </c>
      <c r="J47" s="12"/>
      <c r="K47" s="12"/>
      <c r="L47" s="16" t="s">
        <v>62</v>
      </c>
      <c r="M47" s="16" t="s">
        <v>23</v>
      </c>
      <c r="N47" s="11"/>
      <c r="O47" s="11"/>
      <c r="P47" s="12"/>
      <c r="Q47" s="12"/>
      <c r="R47" s="12"/>
      <c r="S47" s="101" t="s">
        <v>63</v>
      </c>
      <c r="T47" s="101" t="s">
        <v>64</v>
      </c>
      <c r="U47" s="11"/>
    </row>
    <row r="48" customFormat="1" spans="1:21">
      <c r="A48" s="24" t="s">
        <v>65</v>
      </c>
      <c r="B48" s="17">
        <f t="shared" ref="B48:B55" si="6">SUM(H48:N48)+E48+F48</f>
        <v>10699.969792</v>
      </c>
      <c r="C48" s="19">
        <f>B48/B55*100</f>
        <v>28.7531614977339</v>
      </c>
      <c r="D48" s="17">
        <v>24.0382352616741</v>
      </c>
      <c r="E48" s="17">
        <v>1847.383371</v>
      </c>
      <c r="F48" s="17">
        <v>0</v>
      </c>
      <c r="G48" s="17">
        <v>1537.633958</v>
      </c>
      <c r="H48" s="17">
        <v>462.358551</v>
      </c>
      <c r="I48" s="17">
        <v>2014.07</v>
      </c>
      <c r="J48" s="19">
        <v>861.186760999997</v>
      </c>
      <c r="K48" s="93">
        <v>768.801</v>
      </c>
      <c r="L48" s="44">
        <v>0</v>
      </c>
      <c r="M48" s="44">
        <v>0</v>
      </c>
      <c r="N48" s="94">
        <v>4746.17010900001</v>
      </c>
      <c r="O48" s="95">
        <v>546</v>
      </c>
      <c r="P48" s="94">
        <v>736.6</v>
      </c>
      <c r="Q48" s="94">
        <v>2229.65</v>
      </c>
      <c r="R48" s="117">
        <v>3867.433637</v>
      </c>
      <c r="S48" s="115">
        <v>507</v>
      </c>
      <c r="T48" s="34">
        <v>646.008636</v>
      </c>
      <c r="U48" s="113">
        <v>152.01</v>
      </c>
    </row>
    <row r="49" customFormat="1" spans="1:21">
      <c r="A49" s="24" t="s">
        <v>66</v>
      </c>
      <c r="B49" s="17">
        <f t="shared" si="6"/>
        <v>2099.08</v>
      </c>
      <c r="C49" s="19">
        <f>B49/B55*100</f>
        <v>5.64068753556563</v>
      </c>
      <c r="D49" s="37">
        <v>72.2223133850774</v>
      </c>
      <c r="E49" s="37">
        <v>562.68</v>
      </c>
      <c r="F49" s="37">
        <v>0.85</v>
      </c>
      <c r="G49" s="37">
        <v>371.7</v>
      </c>
      <c r="H49" s="37">
        <v>0.04</v>
      </c>
      <c r="I49" s="73">
        <v>0</v>
      </c>
      <c r="J49" s="74">
        <v>69.28</v>
      </c>
      <c r="K49" s="75">
        <v>92.95</v>
      </c>
      <c r="L49" s="73">
        <v>0</v>
      </c>
      <c r="M49" s="73">
        <v>0</v>
      </c>
      <c r="N49" s="74">
        <v>1373.28</v>
      </c>
      <c r="O49" s="73">
        <v>207</v>
      </c>
      <c r="P49" s="37">
        <v>331.6</v>
      </c>
      <c r="Q49" s="37">
        <v>102.98</v>
      </c>
      <c r="R49" s="74">
        <v>242.46</v>
      </c>
      <c r="S49" s="44">
        <v>0</v>
      </c>
      <c r="T49" s="44">
        <v>0</v>
      </c>
      <c r="U49" s="44">
        <v>0</v>
      </c>
    </row>
    <row r="50" customFormat="1" spans="1:21">
      <c r="A50" s="24" t="s">
        <v>67</v>
      </c>
      <c r="B50" s="17">
        <f t="shared" si="6"/>
        <v>4041.676427</v>
      </c>
      <c r="C50" s="19">
        <f>B50/B55*100</f>
        <v>10.8608694497439</v>
      </c>
      <c r="D50" s="38">
        <v>26.7630435405982</v>
      </c>
      <c r="E50" s="42">
        <v>1088.09308</v>
      </c>
      <c r="F50" s="42">
        <v>42.5728</v>
      </c>
      <c r="G50" s="42">
        <v>854.240228</v>
      </c>
      <c r="H50" s="39">
        <v>0</v>
      </c>
      <c r="I50" s="77">
        <v>0</v>
      </c>
      <c r="J50" s="77">
        <v>7.0618</v>
      </c>
      <c r="K50" s="78">
        <v>0</v>
      </c>
      <c r="L50" s="79">
        <v>0</v>
      </c>
      <c r="M50" s="78">
        <v>0</v>
      </c>
      <c r="N50" s="89">
        <v>2903.948747</v>
      </c>
      <c r="O50" s="90">
        <v>254</v>
      </c>
      <c r="P50" s="96">
        <v>0</v>
      </c>
      <c r="Q50" s="96">
        <v>0</v>
      </c>
      <c r="R50" s="78">
        <v>0</v>
      </c>
      <c r="S50" s="78">
        <v>0</v>
      </c>
      <c r="T50" s="78">
        <v>0</v>
      </c>
      <c r="U50" s="78">
        <v>0</v>
      </c>
    </row>
    <row r="51" customFormat="1" spans="1:21">
      <c r="A51" s="24" t="s">
        <v>69</v>
      </c>
      <c r="B51" s="17">
        <f t="shared" si="6"/>
        <v>13380.224628</v>
      </c>
      <c r="C51" s="19">
        <f>B51/B55*100</f>
        <v>35.955593060878</v>
      </c>
      <c r="D51" s="40">
        <v>9.90527673694314</v>
      </c>
      <c r="E51" s="22">
        <v>2272.215578</v>
      </c>
      <c r="F51" s="22">
        <v>144.87485</v>
      </c>
      <c r="G51" s="22">
        <v>2125.346162</v>
      </c>
      <c r="H51" s="40">
        <v>147.14</v>
      </c>
      <c r="I51" s="40">
        <v>5952.9</v>
      </c>
      <c r="J51" s="82">
        <v>35.1742</v>
      </c>
      <c r="K51" s="83">
        <v>0</v>
      </c>
      <c r="L51" s="84">
        <v>0</v>
      </c>
      <c r="M51" s="84">
        <v>0</v>
      </c>
      <c r="N51" s="62">
        <v>4827.92</v>
      </c>
      <c r="O51" s="85">
        <v>1022</v>
      </c>
      <c r="P51" s="86">
        <v>189.9</v>
      </c>
      <c r="Q51" s="82">
        <v>1713.7684</v>
      </c>
      <c r="R51" s="114">
        <v>492.5383</v>
      </c>
      <c r="S51" s="114">
        <v>20</v>
      </c>
      <c r="T51" s="114">
        <v>40.76</v>
      </c>
      <c r="U51" s="83">
        <v>0</v>
      </c>
    </row>
    <row r="52" customFormat="1" spans="1:21">
      <c r="A52" s="24" t="s">
        <v>70</v>
      </c>
      <c r="B52" s="17">
        <f t="shared" si="6"/>
        <v>2710.931732</v>
      </c>
      <c r="C52" s="19">
        <f>B52/B55*100</f>
        <v>7.2848670991395</v>
      </c>
      <c r="D52" s="41">
        <v>-29.8974042457435</v>
      </c>
      <c r="E52" s="41">
        <v>285.0201</v>
      </c>
      <c r="F52" s="41">
        <v>54.90442</v>
      </c>
      <c r="G52" s="41">
        <v>208.473035</v>
      </c>
      <c r="H52" s="46">
        <v>45.3404</v>
      </c>
      <c r="I52" s="45">
        <v>1935.834012</v>
      </c>
      <c r="J52" s="41">
        <v>36.4215</v>
      </c>
      <c r="K52" s="50">
        <v>0</v>
      </c>
      <c r="L52" s="50">
        <v>0</v>
      </c>
      <c r="M52" s="50">
        <v>0</v>
      </c>
      <c r="N52" s="41">
        <v>353.4113</v>
      </c>
      <c r="O52" s="87">
        <v>110</v>
      </c>
      <c r="P52" s="41">
        <v>7.21</v>
      </c>
      <c r="Q52" s="41">
        <v>203.95</v>
      </c>
      <c r="R52" s="41">
        <v>866.07</v>
      </c>
      <c r="S52" s="87">
        <v>10</v>
      </c>
      <c r="T52" s="41">
        <v>13.18</v>
      </c>
      <c r="U52" s="87">
        <v>0</v>
      </c>
    </row>
    <row r="53" customFormat="1" spans="1:21">
      <c r="A53" s="24" t="s">
        <v>71</v>
      </c>
      <c r="B53" s="17">
        <f t="shared" si="6"/>
        <v>95.3815</v>
      </c>
      <c r="C53" s="19">
        <f>B53/B55*100</f>
        <v>0.256310973461494</v>
      </c>
      <c r="D53" s="31">
        <v>-3.09712486030682</v>
      </c>
      <c r="E53" s="34">
        <v>95.3815</v>
      </c>
      <c r="F53" s="34">
        <v>0</v>
      </c>
      <c r="G53" s="34">
        <v>85.9796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88">
        <v>42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customFormat="1" spans="1:21">
      <c r="A54" s="24" t="s">
        <v>73</v>
      </c>
      <c r="B54" s="17">
        <f t="shared" si="6"/>
        <v>4185.93</v>
      </c>
      <c r="C54" s="19">
        <f>B54/B55*100</f>
        <v>11.2485103834776</v>
      </c>
      <c r="D54" s="17">
        <v>30.4028037383178</v>
      </c>
      <c r="E54" s="47">
        <v>354.41</v>
      </c>
      <c r="F54" s="47">
        <v>0</v>
      </c>
      <c r="G54" s="47">
        <v>283.15</v>
      </c>
      <c r="H54" s="27">
        <v>107.78</v>
      </c>
      <c r="I54" s="97">
        <v>3408.5</v>
      </c>
      <c r="J54" s="27">
        <v>0</v>
      </c>
      <c r="K54" s="27">
        <v>0</v>
      </c>
      <c r="L54" s="27">
        <v>0</v>
      </c>
      <c r="M54" s="27">
        <v>0</v>
      </c>
      <c r="N54" s="27">
        <v>315.24</v>
      </c>
      <c r="O54" s="27">
        <v>204</v>
      </c>
      <c r="P54" s="17">
        <v>0</v>
      </c>
      <c r="Q54" s="17">
        <v>0</v>
      </c>
      <c r="R54" s="27">
        <v>4.89</v>
      </c>
      <c r="S54" s="27">
        <v>11</v>
      </c>
      <c r="T54" s="27">
        <v>8.7</v>
      </c>
      <c r="U54" s="27">
        <v>0</v>
      </c>
    </row>
    <row r="55" customFormat="1" spans="1:21">
      <c r="A55" s="24" t="s">
        <v>34</v>
      </c>
      <c r="B55" s="17">
        <f t="shared" si="6"/>
        <v>37213.194079</v>
      </c>
      <c r="C55" s="24"/>
      <c r="D55" s="19">
        <v>12.71</v>
      </c>
      <c r="E55" s="35">
        <f t="shared" ref="E55:U55" si="7">SUM(E48:E54)</f>
        <v>6505.183629</v>
      </c>
      <c r="F55" s="35">
        <f t="shared" si="7"/>
        <v>243.20207</v>
      </c>
      <c r="G55" s="35">
        <f t="shared" si="7"/>
        <v>5466.522983</v>
      </c>
      <c r="H55" s="35">
        <f t="shared" si="7"/>
        <v>762.658951</v>
      </c>
      <c r="I55" s="35">
        <f t="shared" si="7"/>
        <v>13311.304012</v>
      </c>
      <c r="J55" s="35">
        <f t="shared" si="7"/>
        <v>1009.124261</v>
      </c>
      <c r="K55" s="35">
        <f t="shared" si="7"/>
        <v>861.751</v>
      </c>
      <c r="L55" s="35">
        <f t="shared" si="7"/>
        <v>0</v>
      </c>
      <c r="M55" s="35">
        <f t="shared" si="7"/>
        <v>0</v>
      </c>
      <c r="N55" s="35">
        <f t="shared" si="7"/>
        <v>14519.970156</v>
      </c>
      <c r="O55" s="72">
        <f t="shared" si="7"/>
        <v>2385</v>
      </c>
      <c r="P55" s="35">
        <f t="shared" si="7"/>
        <v>1265.31</v>
      </c>
      <c r="Q55" s="35">
        <f t="shared" si="7"/>
        <v>4250.3484</v>
      </c>
      <c r="R55" s="35">
        <f t="shared" si="7"/>
        <v>5473.391937</v>
      </c>
      <c r="S55" s="35">
        <f t="shared" si="7"/>
        <v>548</v>
      </c>
      <c r="T55" s="35">
        <f t="shared" si="7"/>
        <v>708.648636</v>
      </c>
      <c r="U55" s="35">
        <f t="shared" si="7"/>
        <v>152.01</v>
      </c>
    </row>
    <row r="56" customFormat="1" ht="17.4" spans="1:21">
      <c r="A56" s="36" t="s">
        <v>39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customFormat="1" ht="14.45" customHeight="1" spans="1:21">
      <c r="A57" s="5" t="s">
        <v>2</v>
      </c>
      <c r="B57" s="5" t="s">
        <v>3</v>
      </c>
      <c r="C57" s="6" t="s">
        <v>4</v>
      </c>
      <c r="D57" s="7" t="s">
        <v>48</v>
      </c>
      <c r="E57" s="8" t="s">
        <v>49</v>
      </c>
      <c r="F57" s="8"/>
      <c r="G57" s="9"/>
      <c r="H57" s="10" t="s">
        <v>50</v>
      </c>
      <c r="I57" s="51"/>
      <c r="J57" s="6" t="s">
        <v>51</v>
      </c>
      <c r="K57" s="6" t="s">
        <v>52</v>
      </c>
      <c r="L57" s="52" t="s">
        <v>11</v>
      </c>
      <c r="M57" s="53"/>
      <c r="N57" s="5" t="s">
        <v>53</v>
      </c>
      <c r="O57" s="5" t="s">
        <v>54</v>
      </c>
      <c r="P57" s="6" t="s">
        <v>78</v>
      </c>
      <c r="Q57" s="6" t="s">
        <v>55</v>
      </c>
      <c r="R57" s="6" t="s">
        <v>56</v>
      </c>
      <c r="S57" s="10" t="s">
        <v>57</v>
      </c>
      <c r="T57" s="51"/>
      <c r="U57" s="5" t="s">
        <v>15</v>
      </c>
    </row>
    <row r="58" customFormat="1" ht="32.4" spans="1:21">
      <c r="A58" s="11"/>
      <c r="B58" s="11"/>
      <c r="C58" s="12"/>
      <c r="D58" s="13"/>
      <c r="E58" s="14" t="s">
        <v>49</v>
      </c>
      <c r="F58" s="14" t="s">
        <v>58</v>
      </c>
      <c r="G58" s="15" t="s">
        <v>59</v>
      </c>
      <c r="H58" s="16" t="s">
        <v>60</v>
      </c>
      <c r="I58" s="16" t="s">
        <v>61</v>
      </c>
      <c r="J58" s="12"/>
      <c r="K58" s="12"/>
      <c r="L58" s="16" t="s">
        <v>62</v>
      </c>
      <c r="M58" s="16" t="s">
        <v>23</v>
      </c>
      <c r="N58" s="11"/>
      <c r="O58" s="11"/>
      <c r="P58" s="12"/>
      <c r="Q58" s="12"/>
      <c r="R58" s="12"/>
      <c r="S58" s="101" t="s">
        <v>63</v>
      </c>
      <c r="T58" s="101" t="s">
        <v>64</v>
      </c>
      <c r="U58" s="11"/>
    </row>
    <row r="59" customFormat="1" spans="1:21">
      <c r="A59" s="24" t="s">
        <v>65</v>
      </c>
      <c r="B59" s="17">
        <f t="shared" ref="B59:B65" si="8">SUM(H59:N59)+E59+F59</f>
        <v>5561.232954</v>
      </c>
      <c r="C59" s="19">
        <f>B59/B65*100</f>
        <v>50.4005242725504</v>
      </c>
      <c r="D59" s="17">
        <v>13.9329461080042</v>
      </c>
      <c r="E59" s="17">
        <v>1207.25743</v>
      </c>
      <c r="F59" s="17">
        <v>0</v>
      </c>
      <c r="G59" s="17">
        <v>855.90798</v>
      </c>
      <c r="H59" s="17">
        <v>58.857476</v>
      </c>
      <c r="I59" s="17">
        <v>904.7</v>
      </c>
      <c r="J59" s="19">
        <v>375.817138</v>
      </c>
      <c r="K59" s="19">
        <v>315.267</v>
      </c>
      <c r="L59" s="44">
        <v>0</v>
      </c>
      <c r="M59" s="44">
        <v>0</v>
      </c>
      <c r="N59" s="43">
        <v>2699.33391</v>
      </c>
      <c r="O59" s="44">
        <v>390</v>
      </c>
      <c r="P59" s="98">
        <v>318.49</v>
      </c>
      <c r="Q59" s="98">
        <v>991.12</v>
      </c>
      <c r="R59" s="43">
        <v>1407.186046</v>
      </c>
      <c r="S59" s="95">
        <v>470</v>
      </c>
      <c r="T59" s="34">
        <v>739.100885</v>
      </c>
      <c r="U59" s="113">
        <v>84.2</v>
      </c>
    </row>
    <row r="60" customFormat="1" spans="1:21">
      <c r="A60" s="24" t="s">
        <v>66</v>
      </c>
      <c r="B60" s="48">
        <f t="shared" si="8"/>
        <v>2273.41</v>
      </c>
      <c r="C60" s="19">
        <f>B60/B65*100</f>
        <v>20.6035346539556</v>
      </c>
      <c r="D60" s="37">
        <v>21.8359450363352</v>
      </c>
      <c r="E60" s="37">
        <v>451.98</v>
      </c>
      <c r="F60" s="37">
        <v>0.01</v>
      </c>
      <c r="G60" s="37">
        <v>326.55</v>
      </c>
      <c r="H60" s="37">
        <v>0</v>
      </c>
      <c r="I60" s="73">
        <v>0</v>
      </c>
      <c r="J60" s="74">
        <v>36.65</v>
      </c>
      <c r="K60" s="75">
        <v>0</v>
      </c>
      <c r="L60" s="73">
        <v>0</v>
      </c>
      <c r="M60" s="73">
        <v>0</v>
      </c>
      <c r="N60" s="74">
        <v>1784.77</v>
      </c>
      <c r="O60" s="73">
        <v>187</v>
      </c>
      <c r="P60" s="37">
        <v>25.03</v>
      </c>
      <c r="Q60" s="37">
        <v>62.06</v>
      </c>
      <c r="R60" s="74">
        <v>42.82</v>
      </c>
      <c r="S60" s="44">
        <v>0</v>
      </c>
      <c r="T60" s="44">
        <v>0</v>
      </c>
      <c r="U60" s="44">
        <v>0</v>
      </c>
    </row>
    <row r="61" customFormat="1" spans="1:21">
      <c r="A61" s="24" t="s">
        <v>67</v>
      </c>
      <c r="B61" s="48">
        <f t="shared" si="8"/>
        <v>2256.278116</v>
      </c>
      <c r="C61" s="19">
        <f>B61/B65*100</f>
        <v>20.448271254181</v>
      </c>
      <c r="D61" s="38">
        <v>26.8952295963197</v>
      </c>
      <c r="E61" s="42">
        <v>666.09495</v>
      </c>
      <c r="F61" s="42">
        <v>35.6246</v>
      </c>
      <c r="G61" s="42">
        <v>604.891132</v>
      </c>
      <c r="H61" s="39">
        <v>0</v>
      </c>
      <c r="I61" s="77">
        <v>0</v>
      </c>
      <c r="J61" s="77">
        <v>18.7639</v>
      </c>
      <c r="K61" s="78">
        <v>0</v>
      </c>
      <c r="L61" s="79">
        <v>0</v>
      </c>
      <c r="M61" s="78">
        <v>0</v>
      </c>
      <c r="N61" s="89">
        <v>1535.794666</v>
      </c>
      <c r="O61" s="90">
        <v>181</v>
      </c>
      <c r="P61" s="96">
        <v>0</v>
      </c>
      <c r="Q61" s="96">
        <v>0</v>
      </c>
      <c r="R61" s="78">
        <v>0</v>
      </c>
      <c r="S61" s="78">
        <v>0</v>
      </c>
      <c r="T61" s="78">
        <v>0</v>
      </c>
      <c r="U61" s="78">
        <v>0</v>
      </c>
    </row>
    <row r="62" customFormat="1" spans="1:21">
      <c r="A62" s="24" t="s">
        <v>69</v>
      </c>
      <c r="B62" s="48">
        <f t="shared" si="8"/>
        <v>878.25692</v>
      </c>
      <c r="C62" s="19">
        <f>B62/B65*100</f>
        <v>7.95949559749289</v>
      </c>
      <c r="D62" s="40">
        <v>34.4661486844865</v>
      </c>
      <c r="E62" s="22">
        <v>45.21692</v>
      </c>
      <c r="F62" s="22">
        <v>0</v>
      </c>
      <c r="G62" s="22">
        <v>45.202781</v>
      </c>
      <c r="H62" s="40">
        <v>95</v>
      </c>
      <c r="I62" s="40">
        <v>252</v>
      </c>
      <c r="J62" s="82">
        <v>1.33</v>
      </c>
      <c r="K62" s="83">
        <v>0</v>
      </c>
      <c r="L62" s="84">
        <v>0</v>
      </c>
      <c r="M62" s="84">
        <v>0</v>
      </c>
      <c r="N62" s="62">
        <v>484.71</v>
      </c>
      <c r="O62" s="85">
        <v>40</v>
      </c>
      <c r="P62" s="86">
        <v>10.5</v>
      </c>
      <c r="Q62" s="86">
        <v>0</v>
      </c>
      <c r="R62" s="114">
        <v>0</v>
      </c>
      <c r="S62" s="78">
        <v>0</v>
      </c>
      <c r="T62" s="114">
        <v>0</v>
      </c>
      <c r="U62" s="83">
        <v>0</v>
      </c>
    </row>
    <row r="63" customFormat="1" spans="1:21">
      <c r="A63" s="24" t="s">
        <v>70</v>
      </c>
      <c r="B63" s="48">
        <f t="shared" si="8"/>
        <v>13.5996</v>
      </c>
      <c r="C63" s="19">
        <f>B63/B65*100</f>
        <v>0.123250900576638</v>
      </c>
      <c r="D63" s="49">
        <v>-26.0891304347826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99">
        <v>13.5996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</row>
    <row r="64" customFormat="1" spans="1:21">
      <c r="A64" s="24" t="s">
        <v>68</v>
      </c>
      <c r="B64" s="48">
        <f t="shared" si="8"/>
        <v>51.3</v>
      </c>
      <c r="C64" s="19">
        <f>B64/B65*100</f>
        <v>0.464923321243385</v>
      </c>
      <c r="D64" s="43">
        <v>-24.2245199409158</v>
      </c>
      <c r="E64" s="17">
        <v>16</v>
      </c>
      <c r="F64" s="17">
        <v>0</v>
      </c>
      <c r="G64" s="17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3">
        <v>35.3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</row>
    <row r="65" customFormat="1" spans="1:21">
      <c r="A65" s="24" t="s">
        <v>34</v>
      </c>
      <c r="B65" s="48">
        <f t="shared" si="8"/>
        <v>11034.07759</v>
      </c>
      <c r="D65" s="24">
        <v>17.55</v>
      </c>
      <c r="E65" s="35">
        <f t="shared" ref="E65:U65" si="9">SUM(E59:E64)</f>
        <v>2386.5493</v>
      </c>
      <c r="F65" s="35">
        <f t="shared" si="9"/>
        <v>35.6346</v>
      </c>
      <c r="G65" s="35">
        <f t="shared" si="9"/>
        <v>1832.551893</v>
      </c>
      <c r="H65" s="35">
        <f t="shared" si="9"/>
        <v>153.857476</v>
      </c>
      <c r="I65" s="35">
        <f t="shared" si="9"/>
        <v>1156.7</v>
      </c>
      <c r="J65" s="35">
        <f t="shared" si="9"/>
        <v>432.561038</v>
      </c>
      <c r="K65" s="35">
        <f t="shared" si="9"/>
        <v>315.267</v>
      </c>
      <c r="L65" s="35">
        <f t="shared" si="9"/>
        <v>0</v>
      </c>
      <c r="M65" s="35">
        <f t="shared" si="9"/>
        <v>0</v>
      </c>
      <c r="N65" s="35">
        <f t="shared" si="9"/>
        <v>6553.508176</v>
      </c>
      <c r="O65" s="72">
        <f t="shared" si="9"/>
        <v>798</v>
      </c>
      <c r="P65" s="35">
        <f t="shared" si="9"/>
        <v>354.02</v>
      </c>
      <c r="Q65" s="35">
        <f t="shared" si="9"/>
        <v>1053.18</v>
      </c>
      <c r="R65" s="35">
        <f t="shared" si="9"/>
        <v>1450.006046</v>
      </c>
      <c r="S65" s="72">
        <f t="shared" si="9"/>
        <v>470</v>
      </c>
      <c r="T65" s="35">
        <f t="shared" si="9"/>
        <v>739.100885</v>
      </c>
      <c r="U65" s="35">
        <f t="shared" si="9"/>
        <v>84.2</v>
      </c>
    </row>
    <row r="66" customFormat="1" ht="21" customHeight="1" spans="1:21">
      <c r="A66" s="36" t="s">
        <v>40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customFormat="1" ht="14.45" customHeight="1" spans="1:21">
      <c r="A67" s="5" t="s">
        <v>2</v>
      </c>
      <c r="B67" s="5" t="s">
        <v>3</v>
      </c>
      <c r="C67" s="6" t="s">
        <v>4</v>
      </c>
      <c r="D67" s="7" t="s">
        <v>48</v>
      </c>
      <c r="E67" s="8" t="s">
        <v>49</v>
      </c>
      <c r="F67" s="8"/>
      <c r="G67" s="9"/>
      <c r="H67" s="10" t="s">
        <v>50</v>
      </c>
      <c r="I67" s="51"/>
      <c r="J67" s="6" t="s">
        <v>51</v>
      </c>
      <c r="K67" s="6" t="s">
        <v>52</v>
      </c>
      <c r="L67" s="52" t="s">
        <v>11</v>
      </c>
      <c r="M67" s="53"/>
      <c r="N67" s="5" t="s">
        <v>53</v>
      </c>
      <c r="O67" s="5" t="s">
        <v>54</v>
      </c>
      <c r="P67" s="6" t="s">
        <v>78</v>
      </c>
      <c r="Q67" s="6" t="s">
        <v>55</v>
      </c>
      <c r="R67" s="6" t="s">
        <v>56</v>
      </c>
      <c r="S67" s="10" t="s">
        <v>57</v>
      </c>
      <c r="T67" s="51"/>
      <c r="U67" s="5" t="s">
        <v>15</v>
      </c>
    </row>
    <row r="68" customFormat="1" ht="32.4" spans="1:21">
      <c r="A68" s="11"/>
      <c r="B68" s="11"/>
      <c r="C68" s="12"/>
      <c r="D68" s="13"/>
      <c r="E68" s="14" t="s">
        <v>49</v>
      </c>
      <c r="F68" s="14" t="s">
        <v>58</v>
      </c>
      <c r="G68" s="15" t="s">
        <v>59</v>
      </c>
      <c r="H68" s="16" t="s">
        <v>60</v>
      </c>
      <c r="I68" s="16" t="s">
        <v>61</v>
      </c>
      <c r="J68" s="12"/>
      <c r="K68" s="12"/>
      <c r="L68" s="16" t="s">
        <v>62</v>
      </c>
      <c r="M68" s="16" t="s">
        <v>23</v>
      </c>
      <c r="N68" s="11"/>
      <c r="O68" s="11"/>
      <c r="P68" s="12"/>
      <c r="Q68" s="12"/>
      <c r="R68" s="12"/>
      <c r="S68" s="101" t="s">
        <v>63</v>
      </c>
      <c r="T68" s="101" t="s">
        <v>64</v>
      </c>
      <c r="U68" s="11"/>
    </row>
    <row r="69" customFormat="1" spans="1:21">
      <c r="A69" s="24" t="s">
        <v>65</v>
      </c>
      <c r="B69" s="17">
        <f t="shared" ref="B69:B72" si="10">SUM(H69:N69)+E69+F69</f>
        <v>4974.798388</v>
      </c>
      <c r="C69" s="19">
        <f>B69/B72*100</f>
        <v>55.9547720503819</v>
      </c>
      <c r="D69" s="17">
        <v>10.6512501278329</v>
      </c>
      <c r="E69" s="17">
        <v>718.083216</v>
      </c>
      <c r="F69" s="17">
        <v>0</v>
      </c>
      <c r="G69" s="17">
        <v>581.96957</v>
      </c>
      <c r="H69" s="17">
        <v>197.010117</v>
      </c>
      <c r="I69" s="17">
        <v>910.3</v>
      </c>
      <c r="J69" s="19">
        <v>264.487148</v>
      </c>
      <c r="K69" s="19">
        <v>156.002</v>
      </c>
      <c r="L69" s="44">
        <v>0</v>
      </c>
      <c r="M69" s="44">
        <v>0</v>
      </c>
      <c r="N69" s="43">
        <v>2728.915907</v>
      </c>
      <c r="O69" s="44">
        <v>235</v>
      </c>
      <c r="P69" s="34">
        <v>720.41</v>
      </c>
      <c r="Q69" s="34">
        <v>609.92</v>
      </c>
      <c r="R69" s="43">
        <v>1023.835586</v>
      </c>
      <c r="S69" s="95">
        <v>654</v>
      </c>
      <c r="T69" s="34">
        <v>669.763358</v>
      </c>
      <c r="U69" s="113">
        <v>56.74</v>
      </c>
    </row>
    <row r="70" customFormat="1" spans="1:22">
      <c r="A70" s="24" t="s">
        <v>66</v>
      </c>
      <c r="B70" s="48">
        <f t="shared" si="10"/>
        <v>2487.31</v>
      </c>
      <c r="C70" s="19">
        <f>B70/B72*100</f>
        <v>27.9763828026382</v>
      </c>
      <c r="D70" s="37">
        <v>40.0906786820614</v>
      </c>
      <c r="E70" s="37">
        <v>540.31</v>
      </c>
      <c r="F70" s="37">
        <v>0</v>
      </c>
      <c r="G70" s="37">
        <v>442.37</v>
      </c>
      <c r="H70" s="37">
        <v>0</v>
      </c>
      <c r="I70" s="73">
        <v>0</v>
      </c>
      <c r="J70" s="74">
        <v>43.22</v>
      </c>
      <c r="K70" s="75">
        <v>0</v>
      </c>
      <c r="L70" s="73">
        <v>0</v>
      </c>
      <c r="M70" s="73">
        <v>0</v>
      </c>
      <c r="N70" s="74">
        <v>1903.78</v>
      </c>
      <c r="O70" s="73">
        <v>200</v>
      </c>
      <c r="P70" s="37">
        <v>91.99</v>
      </c>
      <c r="Q70" s="37">
        <v>68.14</v>
      </c>
      <c r="R70" s="74">
        <v>74.52</v>
      </c>
      <c r="S70" s="44">
        <v>0</v>
      </c>
      <c r="T70" s="44">
        <v>0</v>
      </c>
      <c r="U70" s="44">
        <v>0</v>
      </c>
      <c r="V70">
        <v>0</v>
      </c>
    </row>
    <row r="71" customFormat="1" spans="1:21">
      <c r="A71" s="24" t="s">
        <v>69</v>
      </c>
      <c r="B71" s="48">
        <f t="shared" si="10"/>
        <v>1428.640704</v>
      </c>
      <c r="C71" s="19">
        <f>B71/B72*100</f>
        <v>16.0688451469799</v>
      </c>
      <c r="D71" s="40">
        <v>44.6044485195669</v>
      </c>
      <c r="E71" s="22">
        <v>87.828644</v>
      </c>
      <c r="F71" s="22">
        <v>3.601</v>
      </c>
      <c r="G71" s="22">
        <v>82.385064</v>
      </c>
      <c r="H71" s="40">
        <v>3</v>
      </c>
      <c r="I71" s="40">
        <v>358.3</v>
      </c>
      <c r="J71" s="82">
        <v>2.46106</v>
      </c>
      <c r="K71" s="83">
        <v>0</v>
      </c>
      <c r="L71" s="84">
        <v>0</v>
      </c>
      <c r="M71" s="84">
        <v>0</v>
      </c>
      <c r="N71" s="62">
        <v>973.45</v>
      </c>
      <c r="O71" s="85">
        <v>35</v>
      </c>
      <c r="P71" s="86">
        <v>26.4</v>
      </c>
      <c r="Q71" s="86">
        <v>67.6</v>
      </c>
      <c r="R71" s="114">
        <v>0</v>
      </c>
      <c r="S71" s="114">
        <v>0</v>
      </c>
      <c r="T71" s="114">
        <v>0</v>
      </c>
      <c r="U71" s="83">
        <v>0</v>
      </c>
    </row>
    <row r="72" customFormat="1" spans="1:21">
      <c r="A72" s="24" t="s">
        <v>34</v>
      </c>
      <c r="B72" s="48">
        <f t="shared" si="10"/>
        <v>8890.749092</v>
      </c>
      <c r="D72" s="19">
        <v>20.71</v>
      </c>
      <c r="E72" s="35">
        <f t="shared" ref="E72:U72" si="11">SUM(E69:E71)</f>
        <v>1346.22186</v>
      </c>
      <c r="F72" s="35">
        <f t="shared" si="11"/>
        <v>3.601</v>
      </c>
      <c r="G72" s="35">
        <f t="shared" si="11"/>
        <v>1106.724634</v>
      </c>
      <c r="H72" s="35">
        <f t="shared" si="11"/>
        <v>200.010117</v>
      </c>
      <c r="I72" s="35">
        <f t="shared" si="11"/>
        <v>1268.6</v>
      </c>
      <c r="J72" s="35">
        <f t="shared" si="11"/>
        <v>310.168208</v>
      </c>
      <c r="K72" s="35">
        <f t="shared" si="11"/>
        <v>156.002</v>
      </c>
      <c r="L72" s="35">
        <f t="shared" si="11"/>
        <v>0</v>
      </c>
      <c r="M72" s="35">
        <f t="shared" si="11"/>
        <v>0</v>
      </c>
      <c r="N72" s="35">
        <f t="shared" si="11"/>
        <v>5606.145907</v>
      </c>
      <c r="O72" s="72">
        <f t="shared" si="11"/>
        <v>470</v>
      </c>
      <c r="P72" s="35">
        <f t="shared" si="11"/>
        <v>838.8</v>
      </c>
      <c r="Q72" s="35">
        <f t="shared" si="11"/>
        <v>745.66</v>
      </c>
      <c r="R72" s="35">
        <f t="shared" si="11"/>
        <v>1098.355586</v>
      </c>
      <c r="S72" s="35">
        <f t="shared" si="11"/>
        <v>654</v>
      </c>
      <c r="T72" s="35">
        <f t="shared" si="11"/>
        <v>669.763358</v>
      </c>
      <c r="U72" s="35">
        <f t="shared" si="11"/>
        <v>56.74</v>
      </c>
    </row>
    <row r="73" customFormat="1" ht="17.4" spans="1:21">
      <c r="A73" s="36" t="s">
        <v>41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customFormat="1" ht="14.45" customHeight="1" spans="1:21">
      <c r="A74" s="5" t="s">
        <v>2</v>
      </c>
      <c r="B74" s="5" t="s">
        <v>3</v>
      </c>
      <c r="C74" s="6" t="s">
        <v>4</v>
      </c>
      <c r="D74" s="7" t="s">
        <v>48</v>
      </c>
      <c r="E74" s="8" t="s">
        <v>49</v>
      </c>
      <c r="F74" s="8"/>
      <c r="G74" s="9"/>
      <c r="H74" s="10" t="s">
        <v>50</v>
      </c>
      <c r="I74" s="51"/>
      <c r="J74" s="6" t="s">
        <v>51</v>
      </c>
      <c r="K74" s="6" t="s">
        <v>52</v>
      </c>
      <c r="L74" s="52" t="s">
        <v>11</v>
      </c>
      <c r="M74" s="53"/>
      <c r="N74" s="5" t="s">
        <v>53</v>
      </c>
      <c r="O74" s="5" t="s">
        <v>54</v>
      </c>
      <c r="P74" s="6" t="s">
        <v>78</v>
      </c>
      <c r="Q74" s="6" t="s">
        <v>55</v>
      </c>
      <c r="R74" s="6" t="s">
        <v>56</v>
      </c>
      <c r="S74" s="10" t="s">
        <v>57</v>
      </c>
      <c r="T74" s="51"/>
      <c r="U74" s="5" t="s">
        <v>15</v>
      </c>
    </row>
    <row r="75" customFormat="1" ht="32.4" spans="1:21">
      <c r="A75" s="11"/>
      <c r="B75" s="11"/>
      <c r="C75" s="12"/>
      <c r="D75" s="13"/>
      <c r="E75" s="14" t="s">
        <v>49</v>
      </c>
      <c r="F75" s="14" t="s">
        <v>58</v>
      </c>
      <c r="G75" s="15" t="s">
        <v>59</v>
      </c>
      <c r="H75" s="16" t="s">
        <v>60</v>
      </c>
      <c r="I75" s="16" t="s">
        <v>61</v>
      </c>
      <c r="J75" s="12"/>
      <c r="K75" s="12"/>
      <c r="L75" s="16" t="s">
        <v>62</v>
      </c>
      <c r="M75" s="16" t="s">
        <v>23</v>
      </c>
      <c r="N75" s="11"/>
      <c r="O75" s="11"/>
      <c r="P75" s="12"/>
      <c r="Q75" s="12"/>
      <c r="R75" s="12"/>
      <c r="S75" s="101" t="s">
        <v>63</v>
      </c>
      <c r="T75" s="101" t="s">
        <v>64</v>
      </c>
      <c r="U75" s="11"/>
    </row>
    <row r="76" customFormat="1" spans="1:21">
      <c r="A76" s="24" t="s">
        <v>65</v>
      </c>
      <c r="B76" s="17">
        <f t="shared" ref="B76:B80" si="12">SUM(H76:N76)+E76+F76</f>
        <v>4371.491295</v>
      </c>
      <c r="C76" s="19">
        <f>B76/B80*100</f>
        <v>71.1512281763801</v>
      </c>
      <c r="D76" s="17">
        <v>6.94139795673695</v>
      </c>
      <c r="E76" s="17">
        <v>727.022838</v>
      </c>
      <c r="F76" s="17">
        <v>0</v>
      </c>
      <c r="G76" s="17">
        <v>541.638477</v>
      </c>
      <c r="H76" s="17">
        <v>37.575279</v>
      </c>
      <c r="I76" s="17">
        <v>635.73</v>
      </c>
      <c r="J76" s="19">
        <v>328.284607</v>
      </c>
      <c r="K76" s="19">
        <v>264.515</v>
      </c>
      <c r="L76" s="44">
        <v>0</v>
      </c>
      <c r="M76" s="44">
        <v>0</v>
      </c>
      <c r="N76" s="43">
        <v>2378.363571</v>
      </c>
      <c r="O76" s="44">
        <v>372</v>
      </c>
      <c r="P76" s="131">
        <v>290.42</v>
      </c>
      <c r="Q76" s="131">
        <v>1048.47</v>
      </c>
      <c r="R76" s="43">
        <v>1796.006412</v>
      </c>
      <c r="S76" s="115">
        <v>745</v>
      </c>
      <c r="T76" s="116">
        <v>820.8397</v>
      </c>
      <c r="U76" s="113">
        <v>58.1</v>
      </c>
    </row>
    <row r="77" customFormat="1" spans="1:21">
      <c r="A77" s="24" t="s">
        <v>66</v>
      </c>
      <c r="B77" s="48">
        <f t="shared" si="12"/>
        <v>0.02</v>
      </c>
      <c r="C77" s="19">
        <f>B77/B80*100</f>
        <v>0.00032552382413645</v>
      </c>
      <c r="D77" s="118">
        <v>-95.4545454545455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0.02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2</v>
      </c>
      <c r="Q77" s="119">
        <v>4.96</v>
      </c>
      <c r="R77" s="119">
        <v>0.75</v>
      </c>
      <c r="S77" s="119">
        <v>0</v>
      </c>
      <c r="T77" s="119">
        <v>0</v>
      </c>
      <c r="U77" s="119">
        <v>0</v>
      </c>
    </row>
    <row r="78" customFormat="1" spans="1:21">
      <c r="A78" s="24" t="s">
        <v>69</v>
      </c>
      <c r="B78" s="48">
        <f t="shared" si="12"/>
        <v>1772.432256</v>
      </c>
      <c r="C78" s="19">
        <f>B78/B80*100</f>
        <v>28.8484462997958</v>
      </c>
      <c r="D78" s="40">
        <v>44.6822643273327</v>
      </c>
      <c r="E78" s="22">
        <v>434.105936</v>
      </c>
      <c r="F78" s="22">
        <v>13.3592</v>
      </c>
      <c r="G78" s="22">
        <v>426.52304</v>
      </c>
      <c r="H78" s="40">
        <v>5</v>
      </c>
      <c r="I78" s="40">
        <v>151.6</v>
      </c>
      <c r="J78" s="82">
        <v>1.24712</v>
      </c>
      <c r="K78" s="83">
        <v>0</v>
      </c>
      <c r="L78" s="84">
        <v>0</v>
      </c>
      <c r="M78" s="84">
        <v>0</v>
      </c>
      <c r="N78" s="62">
        <v>1167.12</v>
      </c>
      <c r="O78" s="85">
        <v>113</v>
      </c>
      <c r="P78" s="86">
        <v>126.4</v>
      </c>
      <c r="Q78" s="86">
        <v>0</v>
      </c>
      <c r="R78" s="114">
        <v>0</v>
      </c>
      <c r="S78" s="115">
        <v>0</v>
      </c>
      <c r="T78" s="114">
        <v>0</v>
      </c>
      <c r="U78" s="83">
        <v>0</v>
      </c>
    </row>
    <row r="79" customFormat="1" spans="1:21">
      <c r="A79" s="24" t="s">
        <v>72</v>
      </c>
      <c r="B79" s="48">
        <f t="shared" si="12"/>
        <v>0</v>
      </c>
      <c r="C79" s="19">
        <f>B79/B80*100</f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</row>
    <row r="80" customFormat="1" spans="1:21">
      <c r="A80" s="24" t="s">
        <v>34</v>
      </c>
      <c r="B80" s="48">
        <f t="shared" si="12"/>
        <v>6143.943551</v>
      </c>
      <c r="C80" s="24"/>
      <c r="D80" s="19">
        <v>-12.28</v>
      </c>
      <c r="E80" s="35">
        <f t="shared" ref="E80:U80" si="13">SUM(E76:E79)</f>
        <v>1161.128774</v>
      </c>
      <c r="F80" s="35">
        <f t="shared" si="13"/>
        <v>13.3592</v>
      </c>
      <c r="G80" s="35">
        <f t="shared" si="13"/>
        <v>968.161517</v>
      </c>
      <c r="H80" s="35">
        <f t="shared" si="13"/>
        <v>42.575279</v>
      </c>
      <c r="I80" s="35">
        <f t="shared" si="13"/>
        <v>787.33</v>
      </c>
      <c r="J80" s="35">
        <f t="shared" si="13"/>
        <v>329.551727</v>
      </c>
      <c r="K80" s="35">
        <f t="shared" si="13"/>
        <v>264.515</v>
      </c>
      <c r="L80" s="35">
        <f t="shared" si="13"/>
        <v>0</v>
      </c>
      <c r="M80" s="35">
        <f t="shared" si="13"/>
        <v>0</v>
      </c>
      <c r="N80" s="35">
        <f t="shared" si="13"/>
        <v>3545.483571</v>
      </c>
      <c r="O80" s="72">
        <f t="shared" si="13"/>
        <v>485</v>
      </c>
      <c r="P80" s="35">
        <f t="shared" si="13"/>
        <v>418.82</v>
      </c>
      <c r="Q80" s="35">
        <f t="shared" si="13"/>
        <v>1053.43</v>
      </c>
      <c r="R80" s="35">
        <f t="shared" si="13"/>
        <v>1796.756412</v>
      </c>
      <c r="S80" s="115">
        <f t="shared" si="13"/>
        <v>745</v>
      </c>
      <c r="T80" s="35">
        <f t="shared" si="13"/>
        <v>820.8397</v>
      </c>
      <c r="U80" s="35">
        <f t="shared" si="13"/>
        <v>58.1</v>
      </c>
    </row>
    <row r="81" customFormat="1" ht="17.4" spans="1:21">
      <c r="A81" s="36" t="s">
        <v>42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customFormat="1" ht="14.45" customHeight="1" spans="1:21">
      <c r="A82" s="5" t="s">
        <v>2</v>
      </c>
      <c r="B82" s="5" t="s">
        <v>3</v>
      </c>
      <c r="C82" s="6" t="s">
        <v>4</v>
      </c>
      <c r="D82" s="7" t="s">
        <v>48</v>
      </c>
      <c r="E82" s="8" t="s">
        <v>49</v>
      </c>
      <c r="F82" s="8"/>
      <c r="G82" s="9"/>
      <c r="H82" s="10" t="s">
        <v>50</v>
      </c>
      <c r="I82" s="51"/>
      <c r="J82" s="6" t="s">
        <v>51</v>
      </c>
      <c r="K82" s="6" t="s">
        <v>52</v>
      </c>
      <c r="L82" s="52" t="s">
        <v>11</v>
      </c>
      <c r="M82" s="53"/>
      <c r="N82" s="5" t="s">
        <v>53</v>
      </c>
      <c r="O82" s="5" t="s">
        <v>54</v>
      </c>
      <c r="P82" s="6" t="s">
        <v>78</v>
      </c>
      <c r="Q82" s="6" t="s">
        <v>55</v>
      </c>
      <c r="R82" s="6" t="s">
        <v>56</v>
      </c>
      <c r="S82" s="10" t="s">
        <v>57</v>
      </c>
      <c r="T82" s="51"/>
      <c r="U82" s="5" t="s">
        <v>15</v>
      </c>
    </row>
    <row r="83" customFormat="1" ht="32.4" spans="1:21">
      <c r="A83" s="11"/>
      <c r="B83" s="11"/>
      <c r="C83" s="12"/>
      <c r="D83" s="13"/>
      <c r="E83" s="14" t="s">
        <v>49</v>
      </c>
      <c r="F83" s="14" t="s">
        <v>58</v>
      </c>
      <c r="G83" s="15" t="s">
        <v>59</v>
      </c>
      <c r="H83" s="16" t="s">
        <v>60</v>
      </c>
      <c r="I83" s="16" t="s">
        <v>61</v>
      </c>
      <c r="J83" s="12"/>
      <c r="K83" s="12"/>
      <c r="L83" s="16" t="s">
        <v>62</v>
      </c>
      <c r="M83" s="16" t="s">
        <v>23</v>
      </c>
      <c r="N83" s="11"/>
      <c r="O83" s="11"/>
      <c r="P83" s="12"/>
      <c r="Q83" s="12"/>
      <c r="R83" s="12"/>
      <c r="S83" s="101" t="s">
        <v>63</v>
      </c>
      <c r="T83" s="101" t="s">
        <v>64</v>
      </c>
      <c r="U83" s="11"/>
    </row>
    <row r="84" customFormat="1" spans="1:21">
      <c r="A84" s="24" t="s">
        <v>66</v>
      </c>
      <c r="B84" s="17">
        <f t="shared" ref="B84:B88" si="14">SUM(H84:N84)+E84+F84</f>
        <v>8039.14</v>
      </c>
      <c r="C84" s="19">
        <f>B84/B88*100</f>
        <v>71.6909940333775</v>
      </c>
      <c r="D84" s="37">
        <v>5.02378311575147</v>
      </c>
      <c r="E84" s="37">
        <v>2507.81</v>
      </c>
      <c r="F84" s="37">
        <v>0</v>
      </c>
      <c r="G84" s="37">
        <v>4066.59</v>
      </c>
      <c r="H84" s="37">
        <v>93.92</v>
      </c>
      <c r="I84" s="73">
        <v>0</v>
      </c>
      <c r="J84" s="74">
        <v>483.96</v>
      </c>
      <c r="K84" s="75">
        <v>0</v>
      </c>
      <c r="L84" s="73">
        <v>0</v>
      </c>
      <c r="M84" s="73">
        <v>0</v>
      </c>
      <c r="N84" s="74">
        <v>4953.45</v>
      </c>
      <c r="O84" s="73">
        <v>380</v>
      </c>
      <c r="P84" s="37">
        <v>722.28</v>
      </c>
      <c r="Q84" s="37">
        <v>2434.38</v>
      </c>
      <c r="R84" s="74">
        <v>2440.66</v>
      </c>
      <c r="S84" s="44">
        <v>0</v>
      </c>
      <c r="T84" s="44">
        <v>0</v>
      </c>
      <c r="U84" s="44">
        <v>0</v>
      </c>
    </row>
    <row r="85" customFormat="1" spans="1:21">
      <c r="A85" s="24" t="s">
        <v>67</v>
      </c>
      <c r="B85" s="17">
        <f t="shared" si="14"/>
        <v>0</v>
      </c>
      <c r="C85" s="19">
        <f>B85/B88*100</f>
        <v>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</row>
    <row r="86" customFormat="1" spans="1:21">
      <c r="A86" s="24" t="s">
        <v>69</v>
      </c>
      <c r="B86" s="17">
        <f t="shared" si="14"/>
        <v>1645.568177</v>
      </c>
      <c r="C86" s="19">
        <f>B86/B88*100</f>
        <v>14.674756050874</v>
      </c>
      <c r="D86" s="40">
        <v>-9.89922924448121</v>
      </c>
      <c r="E86" s="22">
        <v>285.933997</v>
      </c>
      <c r="F86" s="22">
        <v>27.401</v>
      </c>
      <c r="G86" s="22">
        <v>253.896468</v>
      </c>
      <c r="H86" s="40">
        <v>56.95</v>
      </c>
      <c r="I86" s="40">
        <v>229.4</v>
      </c>
      <c r="J86" s="82">
        <v>5.10318</v>
      </c>
      <c r="K86" s="83">
        <v>0</v>
      </c>
      <c r="L86" s="84">
        <v>0</v>
      </c>
      <c r="M86" s="84">
        <v>0</v>
      </c>
      <c r="N86" s="62">
        <v>1040.78</v>
      </c>
      <c r="O86" s="85">
        <v>69</v>
      </c>
      <c r="P86" s="86">
        <v>25.9</v>
      </c>
      <c r="Q86" s="82">
        <v>149.946</v>
      </c>
      <c r="R86" s="114">
        <v>0</v>
      </c>
      <c r="S86" s="78">
        <v>0</v>
      </c>
      <c r="T86" s="114">
        <v>0</v>
      </c>
      <c r="U86" s="83">
        <v>0</v>
      </c>
    </row>
    <row r="87" customFormat="1" spans="1:21">
      <c r="A87" s="24" t="s">
        <v>75</v>
      </c>
      <c r="B87" s="17">
        <f t="shared" si="14"/>
        <v>1528.89</v>
      </c>
      <c r="C87" s="19">
        <f>B87/B88*100</f>
        <v>13.6342499157485</v>
      </c>
      <c r="D87" s="40" t="s">
        <v>36</v>
      </c>
      <c r="E87" s="22">
        <v>407.61</v>
      </c>
      <c r="F87" s="22">
        <v>0</v>
      </c>
      <c r="G87" s="22">
        <v>370.8</v>
      </c>
      <c r="H87" s="40">
        <v>162.1</v>
      </c>
      <c r="I87" s="40">
        <v>734</v>
      </c>
      <c r="J87" s="82">
        <v>0</v>
      </c>
      <c r="K87" s="83">
        <v>0</v>
      </c>
      <c r="L87" s="84">
        <v>0</v>
      </c>
      <c r="M87" s="84">
        <v>0</v>
      </c>
      <c r="N87" s="62">
        <v>225.18</v>
      </c>
      <c r="O87" s="85">
        <v>94</v>
      </c>
      <c r="P87" s="86">
        <v>8.39</v>
      </c>
      <c r="Q87" s="86">
        <v>0</v>
      </c>
      <c r="R87" s="114">
        <v>0</v>
      </c>
      <c r="S87" s="78">
        <v>0</v>
      </c>
      <c r="T87" s="114">
        <v>0</v>
      </c>
      <c r="U87" s="83">
        <v>0</v>
      </c>
    </row>
    <row r="88" customFormat="1" spans="1:21">
      <c r="A88" s="24" t="s">
        <v>34</v>
      </c>
      <c r="B88" s="17">
        <f t="shared" si="14"/>
        <v>11213.598177</v>
      </c>
      <c r="C88" s="24"/>
      <c r="D88" s="17">
        <v>12.16</v>
      </c>
      <c r="E88" s="17">
        <f t="shared" ref="E88:U88" si="15">SUM(E84:E87)</f>
        <v>3201.353997</v>
      </c>
      <c r="F88" s="17">
        <f t="shared" si="15"/>
        <v>27.401</v>
      </c>
      <c r="G88" s="17">
        <f t="shared" si="15"/>
        <v>4691.286468</v>
      </c>
      <c r="H88" s="17">
        <f t="shared" si="15"/>
        <v>312.97</v>
      </c>
      <c r="I88" s="17">
        <f t="shared" si="15"/>
        <v>963.4</v>
      </c>
      <c r="J88" s="17">
        <f t="shared" si="15"/>
        <v>489.06318</v>
      </c>
      <c r="K88" s="17">
        <f t="shared" si="15"/>
        <v>0</v>
      </c>
      <c r="L88" s="17">
        <f t="shared" si="15"/>
        <v>0</v>
      </c>
      <c r="M88" s="17">
        <f t="shared" si="15"/>
        <v>0</v>
      </c>
      <c r="N88" s="17">
        <f t="shared" si="15"/>
        <v>6219.41</v>
      </c>
      <c r="O88" s="27">
        <f t="shared" si="15"/>
        <v>543</v>
      </c>
      <c r="P88" s="17">
        <f t="shared" si="15"/>
        <v>756.57</v>
      </c>
      <c r="Q88" s="17">
        <f t="shared" si="15"/>
        <v>2584.326</v>
      </c>
      <c r="R88" s="17">
        <f t="shared" si="15"/>
        <v>2440.66</v>
      </c>
      <c r="S88" s="78">
        <f t="shared" si="15"/>
        <v>0</v>
      </c>
      <c r="T88" s="17">
        <f t="shared" si="15"/>
        <v>0</v>
      </c>
      <c r="U88" s="17">
        <f t="shared" si="15"/>
        <v>0</v>
      </c>
    </row>
    <row r="89" customFormat="1" ht="17.4" spans="1:21">
      <c r="A89" s="36" t="s">
        <v>43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customFormat="1" ht="14.45" customHeight="1" spans="1:21">
      <c r="A90" s="5" t="s">
        <v>2</v>
      </c>
      <c r="B90" s="5" t="s">
        <v>3</v>
      </c>
      <c r="C90" s="6" t="s">
        <v>4</v>
      </c>
      <c r="D90" s="7" t="s">
        <v>48</v>
      </c>
      <c r="E90" s="8" t="s">
        <v>49</v>
      </c>
      <c r="F90" s="8"/>
      <c r="G90" s="9"/>
      <c r="H90" s="10" t="s">
        <v>50</v>
      </c>
      <c r="I90" s="51"/>
      <c r="J90" s="6" t="s">
        <v>51</v>
      </c>
      <c r="K90" s="6" t="s">
        <v>52</v>
      </c>
      <c r="L90" s="52" t="s">
        <v>11</v>
      </c>
      <c r="M90" s="53"/>
      <c r="N90" s="5" t="s">
        <v>53</v>
      </c>
      <c r="O90" s="5" t="s">
        <v>54</v>
      </c>
      <c r="P90" s="6" t="s">
        <v>78</v>
      </c>
      <c r="Q90" s="6" t="s">
        <v>55</v>
      </c>
      <c r="R90" s="6" t="s">
        <v>56</v>
      </c>
      <c r="S90" s="10" t="s">
        <v>57</v>
      </c>
      <c r="T90" s="51"/>
      <c r="U90" s="5" t="s">
        <v>15</v>
      </c>
    </row>
    <row r="91" customFormat="1" ht="32.4" spans="1:21">
      <c r="A91" s="11"/>
      <c r="B91" s="11"/>
      <c r="C91" s="12"/>
      <c r="D91" s="13"/>
      <c r="E91" s="14" t="s">
        <v>49</v>
      </c>
      <c r="F91" s="14" t="s">
        <v>58</v>
      </c>
      <c r="G91" s="15" t="s">
        <v>59</v>
      </c>
      <c r="H91" s="16" t="s">
        <v>60</v>
      </c>
      <c r="I91" s="16" t="s">
        <v>61</v>
      </c>
      <c r="J91" s="12"/>
      <c r="K91" s="12"/>
      <c r="L91" s="16" t="s">
        <v>62</v>
      </c>
      <c r="M91" s="16" t="s">
        <v>23</v>
      </c>
      <c r="N91" s="11"/>
      <c r="O91" s="11"/>
      <c r="P91" s="12"/>
      <c r="Q91" s="12"/>
      <c r="R91" s="12"/>
      <c r="S91" s="101" t="s">
        <v>63</v>
      </c>
      <c r="T91" s="101" t="s">
        <v>64</v>
      </c>
      <c r="U91" s="11"/>
    </row>
    <row r="92" customFormat="1" spans="1:21">
      <c r="A92" s="24" t="s">
        <v>65</v>
      </c>
      <c r="B92" s="17">
        <f t="shared" ref="B92:B105" si="16">SUM(H92:N92)+E92+F92</f>
        <v>19565.098121</v>
      </c>
      <c r="C92" s="19">
        <f>B92/B105*100</f>
        <v>12.8818532603025</v>
      </c>
      <c r="D92" s="19">
        <v>30.602215653762</v>
      </c>
      <c r="E92" s="17">
        <v>3010.47</v>
      </c>
      <c r="F92" s="17">
        <v>0</v>
      </c>
      <c r="G92" s="17">
        <v>2453.27</v>
      </c>
      <c r="H92" s="17">
        <v>303.36</v>
      </c>
      <c r="I92" s="132">
        <v>2843.9</v>
      </c>
      <c r="J92" s="19">
        <v>866.549</v>
      </c>
      <c r="K92" s="19">
        <v>298.481</v>
      </c>
      <c r="L92" s="44">
        <v>0</v>
      </c>
      <c r="M92" s="43">
        <v>3934.538121</v>
      </c>
      <c r="N92" s="43">
        <v>8307.8</v>
      </c>
      <c r="O92" s="44">
        <v>863</v>
      </c>
      <c r="P92" s="34">
        <v>838.31</v>
      </c>
      <c r="Q92" s="34">
        <v>3585.47</v>
      </c>
      <c r="R92" s="43">
        <v>3021.55</v>
      </c>
      <c r="S92" s="95">
        <v>3379</v>
      </c>
      <c r="T92" s="34">
        <v>6862.636781</v>
      </c>
      <c r="U92" s="113">
        <v>193.77</v>
      </c>
    </row>
    <row r="93" customFormat="1" spans="1:22">
      <c r="A93" s="24" t="s">
        <v>66</v>
      </c>
      <c r="B93" s="17">
        <f t="shared" si="16"/>
        <v>28923.34</v>
      </c>
      <c r="C93" s="19">
        <f>B93/B105*100</f>
        <v>19.0434118640032</v>
      </c>
      <c r="D93" s="19">
        <v>11.9486334322383</v>
      </c>
      <c r="E93" s="17">
        <v>5965.89</v>
      </c>
      <c r="F93" s="17">
        <v>0</v>
      </c>
      <c r="G93" s="17">
        <v>761.57</v>
      </c>
      <c r="H93" s="17">
        <v>0.32</v>
      </c>
      <c r="I93" s="17">
        <v>0</v>
      </c>
      <c r="J93" s="65">
        <v>884.02</v>
      </c>
      <c r="K93" s="65">
        <v>705.92</v>
      </c>
      <c r="L93" s="44">
        <v>0</v>
      </c>
      <c r="M93" s="44">
        <v>0</v>
      </c>
      <c r="N93" s="65">
        <v>21367.19</v>
      </c>
      <c r="O93" s="27">
        <v>1994</v>
      </c>
      <c r="P93" s="17">
        <v>418.58</v>
      </c>
      <c r="Q93" s="17">
        <v>1549.83</v>
      </c>
      <c r="R93" s="34">
        <v>961.75</v>
      </c>
      <c r="S93" s="44">
        <v>0</v>
      </c>
      <c r="T93" s="44">
        <v>0</v>
      </c>
      <c r="U93" s="44">
        <v>0</v>
      </c>
      <c r="V93">
        <v>0</v>
      </c>
    </row>
    <row r="94" customFormat="1" spans="1:21">
      <c r="A94" s="24" t="s">
        <v>67</v>
      </c>
      <c r="B94" s="120">
        <f t="shared" si="16"/>
        <v>2889.06872</v>
      </c>
      <c r="C94" s="19">
        <f>B94/B105*100</f>
        <v>1.90219129389512</v>
      </c>
      <c r="D94" s="38">
        <v>-10.2624610585579</v>
      </c>
      <c r="E94" s="121">
        <v>582.38505</v>
      </c>
      <c r="F94" s="121">
        <v>5.1</v>
      </c>
      <c r="G94" s="121">
        <v>85.82845</v>
      </c>
      <c r="H94" s="77">
        <v>130.201</v>
      </c>
      <c r="I94" s="77">
        <v>0</v>
      </c>
      <c r="J94" s="77">
        <v>158.9999</v>
      </c>
      <c r="K94" s="78">
        <v>0</v>
      </c>
      <c r="L94" s="79">
        <v>0</v>
      </c>
      <c r="M94" s="133">
        <v>0</v>
      </c>
      <c r="N94" s="89">
        <v>2012.38277</v>
      </c>
      <c r="O94" s="134">
        <v>51</v>
      </c>
      <c r="P94" s="135">
        <v>592</v>
      </c>
      <c r="Q94" s="135">
        <v>3392.19</v>
      </c>
      <c r="R94" s="141">
        <v>6702.66</v>
      </c>
      <c r="S94" s="78">
        <v>298</v>
      </c>
      <c r="T94" s="141">
        <v>460.19</v>
      </c>
      <c r="U94" s="142">
        <v>269.71</v>
      </c>
    </row>
    <row r="95" customFormat="1" spans="1:21">
      <c r="A95" s="24" t="s">
        <v>68</v>
      </c>
      <c r="B95" s="120">
        <f t="shared" si="16"/>
        <v>5551.35</v>
      </c>
      <c r="C95" s="19">
        <f>B95/B105*100</f>
        <v>3.6550635041193</v>
      </c>
      <c r="D95" s="31">
        <v>-0.0880091572718136</v>
      </c>
      <c r="E95" s="17">
        <v>763.5</v>
      </c>
      <c r="F95" s="17">
        <v>0</v>
      </c>
      <c r="G95" s="17">
        <v>578.2</v>
      </c>
      <c r="H95" s="43">
        <v>158.95</v>
      </c>
      <c r="I95" s="27">
        <v>0</v>
      </c>
      <c r="J95" s="17">
        <v>38.3</v>
      </c>
      <c r="K95" s="44">
        <v>0</v>
      </c>
      <c r="L95" s="44">
        <v>0</v>
      </c>
      <c r="M95" s="44">
        <v>0</v>
      </c>
      <c r="N95" s="43">
        <v>4590.6</v>
      </c>
      <c r="O95" s="44">
        <v>145</v>
      </c>
      <c r="P95" s="34">
        <v>27.56</v>
      </c>
      <c r="Q95" s="34">
        <v>2512.67</v>
      </c>
      <c r="R95" s="34">
        <v>1602.3</v>
      </c>
      <c r="S95" s="44">
        <v>0</v>
      </c>
      <c r="T95" s="44">
        <v>0</v>
      </c>
      <c r="U95" s="17">
        <v>175.61</v>
      </c>
    </row>
    <row r="96" customFormat="1" spans="1:21">
      <c r="A96" s="24" t="s">
        <v>69</v>
      </c>
      <c r="B96" s="120">
        <f t="shared" si="16"/>
        <v>14794.447947</v>
      </c>
      <c r="C96" s="19">
        <f>B96/B105*100</f>
        <v>9.74081020916938</v>
      </c>
      <c r="D96" s="82">
        <v>63.9877727201309</v>
      </c>
      <c r="E96" s="22">
        <v>2983.895308</v>
      </c>
      <c r="F96" s="22">
        <v>212.7879</v>
      </c>
      <c r="G96" s="22">
        <v>2518.49249</v>
      </c>
      <c r="H96" s="40">
        <v>560.600499</v>
      </c>
      <c r="I96" s="40">
        <v>5467.8</v>
      </c>
      <c r="J96" s="82">
        <v>37.20424</v>
      </c>
      <c r="K96" s="83">
        <v>0</v>
      </c>
      <c r="L96" s="84">
        <v>0</v>
      </c>
      <c r="M96" s="84">
        <v>0</v>
      </c>
      <c r="N96" s="62">
        <v>5532.16</v>
      </c>
      <c r="O96" s="85">
        <v>604</v>
      </c>
      <c r="P96" s="86">
        <v>169.3</v>
      </c>
      <c r="Q96" s="82">
        <v>1258.5156</v>
      </c>
      <c r="R96" s="114">
        <v>746.989</v>
      </c>
      <c r="S96" s="95">
        <v>403</v>
      </c>
      <c r="T96" s="114">
        <v>404.15</v>
      </c>
      <c r="U96" s="83">
        <v>0</v>
      </c>
    </row>
    <row r="97" customFormat="1" spans="1:21">
      <c r="A97" s="24" t="s">
        <v>70</v>
      </c>
      <c r="B97" s="120">
        <f t="shared" si="16"/>
        <v>8317.177271</v>
      </c>
      <c r="C97" s="19">
        <f>B97/B105*100</f>
        <v>5.47611141443481</v>
      </c>
      <c r="D97" s="122">
        <v>-23.6320748457662</v>
      </c>
      <c r="E97" s="99">
        <v>402.2586</v>
      </c>
      <c r="F97" s="99">
        <v>556.340877</v>
      </c>
      <c r="G97" s="99">
        <v>406.70734</v>
      </c>
      <c r="H97" s="99">
        <v>1025.5693</v>
      </c>
      <c r="I97" s="99">
        <v>4830.98638</v>
      </c>
      <c r="J97" s="136">
        <v>85.776814</v>
      </c>
      <c r="K97" s="50">
        <v>0</v>
      </c>
      <c r="L97" s="50">
        <v>0</v>
      </c>
      <c r="M97" s="50">
        <v>0</v>
      </c>
      <c r="N97" s="99">
        <v>1416.2453</v>
      </c>
      <c r="O97" s="137">
        <v>216</v>
      </c>
      <c r="P97" s="99">
        <v>149.81</v>
      </c>
      <c r="Q97" s="99">
        <v>1541.63</v>
      </c>
      <c r="R97" s="99">
        <v>1590.47</v>
      </c>
      <c r="S97" s="95">
        <v>60</v>
      </c>
      <c r="T97" s="99">
        <v>221.57</v>
      </c>
      <c r="U97" s="50">
        <v>0</v>
      </c>
    </row>
    <row r="98" customFormat="1" spans="1:21">
      <c r="A98" s="24" t="s">
        <v>71</v>
      </c>
      <c r="B98" s="120">
        <f t="shared" si="16"/>
        <v>10638.63</v>
      </c>
      <c r="C98" s="19">
        <f>B98/B105*100</f>
        <v>7.00457875054334</v>
      </c>
      <c r="D98" s="31">
        <v>-66.7962839508022</v>
      </c>
      <c r="E98" s="34">
        <v>548.77</v>
      </c>
      <c r="F98" s="34">
        <v>0</v>
      </c>
      <c r="G98" s="34">
        <v>350.7762</v>
      </c>
      <c r="H98" s="43">
        <v>822.34</v>
      </c>
      <c r="I98" s="43">
        <v>5227.6</v>
      </c>
      <c r="J98" s="43">
        <v>26.17</v>
      </c>
      <c r="K98" s="27">
        <v>0</v>
      </c>
      <c r="L98" s="27">
        <v>0</v>
      </c>
      <c r="M98" s="27">
        <v>0</v>
      </c>
      <c r="N98" s="43">
        <v>4013.75</v>
      </c>
      <c r="O98" s="138">
        <v>153</v>
      </c>
      <c r="P98" s="43">
        <v>115.05</v>
      </c>
      <c r="Q98" s="43">
        <v>4469.37</v>
      </c>
      <c r="R98" s="43">
        <v>19920.23</v>
      </c>
      <c r="S98" s="95">
        <v>164</v>
      </c>
      <c r="T98" s="43">
        <v>694.21</v>
      </c>
      <c r="U98" s="43">
        <v>154.97</v>
      </c>
    </row>
    <row r="99" customFormat="1" spans="1:21">
      <c r="A99" s="24" t="s">
        <v>72</v>
      </c>
      <c r="B99" s="120">
        <f t="shared" si="16"/>
        <v>7036</v>
      </c>
      <c r="C99" s="19">
        <f>B99/B105*100</f>
        <v>4.6325716834614</v>
      </c>
      <c r="D99" s="31">
        <v>15.8288446089213</v>
      </c>
      <c r="E99" s="44">
        <v>0</v>
      </c>
      <c r="F99" s="44">
        <v>0</v>
      </c>
      <c r="G99" s="44">
        <v>0</v>
      </c>
      <c r="H99" s="31">
        <v>655</v>
      </c>
      <c r="I99" s="31">
        <v>5572</v>
      </c>
      <c r="J99" s="44">
        <v>0</v>
      </c>
      <c r="K99" s="44">
        <v>0</v>
      </c>
      <c r="L99" s="44">
        <v>0</v>
      </c>
      <c r="M99" s="44">
        <v>0</v>
      </c>
      <c r="N99" s="43">
        <v>809</v>
      </c>
      <c r="O99" s="44">
        <v>21</v>
      </c>
      <c r="P99" s="43">
        <v>6.85</v>
      </c>
      <c r="Q99" s="43">
        <v>152.1</v>
      </c>
      <c r="R99" s="34">
        <v>31.25</v>
      </c>
      <c r="S99" s="44">
        <v>14</v>
      </c>
      <c r="T99" s="43">
        <v>48.52</v>
      </c>
      <c r="U99" s="43">
        <v>45.63</v>
      </c>
    </row>
    <row r="100" customFormat="1" spans="1:21">
      <c r="A100" s="24" t="s">
        <v>73</v>
      </c>
      <c r="B100" s="120">
        <f t="shared" si="16"/>
        <v>1370.66</v>
      </c>
      <c r="C100" s="19">
        <f>B100/B105*100</f>
        <v>0.902456040883058</v>
      </c>
      <c r="D100" s="29">
        <v>-93.4103708319031</v>
      </c>
      <c r="E100" s="30">
        <v>172.39</v>
      </c>
      <c r="F100" s="30">
        <v>0</v>
      </c>
      <c r="G100" s="30">
        <v>148.67</v>
      </c>
      <c r="H100" s="30">
        <v>0</v>
      </c>
      <c r="I100" s="29">
        <v>0</v>
      </c>
      <c r="J100" s="30">
        <v>0</v>
      </c>
      <c r="K100" s="70">
        <v>0</v>
      </c>
      <c r="L100" s="44">
        <v>0</v>
      </c>
      <c r="M100" s="70">
        <v>0</v>
      </c>
      <c r="N100" s="30">
        <v>1198.27</v>
      </c>
      <c r="O100" s="70">
        <v>161</v>
      </c>
      <c r="P100" s="96">
        <v>0</v>
      </c>
      <c r="Q100" s="96">
        <v>4.46</v>
      </c>
      <c r="R100" s="30">
        <v>7075.57</v>
      </c>
      <c r="S100" s="70">
        <v>69</v>
      </c>
      <c r="T100" s="30">
        <v>206.91</v>
      </c>
      <c r="U100" s="30">
        <v>37.53</v>
      </c>
    </row>
    <row r="101" customFormat="1" spans="1:21">
      <c r="A101" s="24" t="s">
        <v>74</v>
      </c>
      <c r="B101" s="120">
        <f t="shared" si="16"/>
        <v>26252.83</v>
      </c>
      <c r="C101" s="19">
        <f>B101/B105*100</f>
        <v>17.2851217835028</v>
      </c>
      <c r="D101" s="31">
        <v>126.05948038618</v>
      </c>
      <c r="E101" s="43">
        <v>297.07</v>
      </c>
      <c r="F101" s="43">
        <v>22.86</v>
      </c>
      <c r="G101" s="43">
        <v>173.08</v>
      </c>
      <c r="H101" s="31">
        <v>710.5</v>
      </c>
      <c r="I101" s="43">
        <v>24401.9</v>
      </c>
      <c r="J101" s="43">
        <v>0</v>
      </c>
      <c r="K101" s="44">
        <v>0</v>
      </c>
      <c r="L101" s="44">
        <v>0</v>
      </c>
      <c r="M101" s="44">
        <v>0</v>
      </c>
      <c r="N101" s="43">
        <v>820.5</v>
      </c>
      <c r="O101" s="44">
        <v>164</v>
      </c>
      <c r="P101" s="44">
        <v>8.95</v>
      </c>
      <c r="Q101" s="44">
        <v>0</v>
      </c>
      <c r="R101" s="43">
        <v>12093.25</v>
      </c>
      <c r="S101" s="44">
        <v>46</v>
      </c>
      <c r="T101" s="43">
        <v>353.55</v>
      </c>
      <c r="U101" s="43">
        <v>142.64</v>
      </c>
    </row>
    <row r="102" customFormat="1" spans="1:21">
      <c r="A102" s="24" t="s">
        <v>75</v>
      </c>
      <c r="B102" s="120">
        <f t="shared" si="16"/>
        <v>22443.04</v>
      </c>
      <c r="C102" s="19">
        <f>B102/B105*100</f>
        <v>14.7767185325173</v>
      </c>
      <c r="D102" s="31">
        <v>49.0580207168082</v>
      </c>
      <c r="E102" s="34">
        <v>2985.77</v>
      </c>
      <c r="F102" s="34">
        <v>0</v>
      </c>
      <c r="G102" s="34">
        <v>2750.05</v>
      </c>
      <c r="H102" s="34">
        <v>3537.3</v>
      </c>
      <c r="I102" s="34">
        <v>14377.6</v>
      </c>
      <c r="J102" s="34">
        <v>53.81</v>
      </c>
      <c r="K102" s="95">
        <v>0</v>
      </c>
      <c r="L102" s="44">
        <v>0</v>
      </c>
      <c r="M102" s="44">
        <v>0</v>
      </c>
      <c r="N102" s="95">
        <v>1488.56</v>
      </c>
      <c r="O102" s="57">
        <v>818</v>
      </c>
      <c r="P102" s="34">
        <v>158.5</v>
      </c>
      <c r="Q102" s="34">
        <v>3018</v>
      </c>
      <c r="R102" s="34">
        <v>5494.97</v>
      </c>
      <c r="S102" s="95">
        <v>54</v>
      </c>
      <c r="T102" s="34">
        <v>573.39</v>
      </c>
      <c r="U102" s="34">
        <v>318.34</v>
      </c>
    </row>
    <row r="103" customFormat="1" spans="1:21">
      <c r="A103" s="24" t="s">
        <v>76</v>
      </c>
      <c r="B103" s="120">
        <f t="shared" si="16"/>
        <v>3856.22</v>
      </c>
      <c r="C103" s="19">
        <f>B103/B105*100</f>
        <v>2.53897322018157</v>
      </c>
      <c r="D103" s="31">
        <v>-50.1424788738222</v>
      </c>
      <c r="E103" s="123">
        <v>0</v>
      </c>
      <c r="F103" s="123">
        <v>0</v>
      </c>
      <c r="G103" s="123">
        <v>0</v>
      </c>
      <c r="H103" s="33">
        <v>865.4</v>
      </c>
      <c r="I103" s="33">
        <v>2798.1</v>
      </c>
      <c r="J103" s="71">
        <v>0</v>
      </c>
      <c r="K103" s="139">
        <v>0</v>
      </c>
      <c r="L103" s="44">
        <v>0</v>
      </c>
      <c r="M103" s="140">
        <v>0</v>
      </c>
      <c r="N103" s="57">
        <v>192.72</v>
      </c>
      <c r="O103" s="57">
        <v>3</v>
      </c>
      <c r="P103" s="57">
        <v>0</v>
      </c>
      <c r="Q103" s="57">
        <v>0</v>
      </c>
      <c r="R103" s="57">
        <v>342.18</v>
      </c>
      <c r="S103" s="143">
        <v>1</v>
      </c>
      <c r="T103" s="31">
        <v>15</v>
      </c>
      <c r="U103" s="31">
        <v>5.23</v>
      </c>
    </row>
    <row r="104" customFormat="1" spans="1:21">
      <c r="A104" s="24" t="s">
        <v>77</v>
      </c>
      <c r="B104" s="120">
        <f t="shared" si="16"/>
        <v>243.22</v>
      </c>
      <c r="C104" s="19">
        <f>B104/B105*100</f>
        <v>0.160138442986282</v>
      </c>
      <c r="D104" s="31">
        <v>72.864250177683</v>
      </c>
      <c r="E104" s="32">
        <v>145.83</v>
      </c>
      <c r="F104" s="32">
        <v>0</v>
      </c>
      <c r="G104" s="32">
        <v>122.59</v>
      </c>
      <c r="H104" s="71">
        <v>0</v>
      </c>
      <c r="I104" s="33">
        <v>0</v>
      </c>
      <c r="J104" s="33">
        <v>9.6</v>
      </c>
      <c r="K104" s="139">
        <v>0</v>
      </c>
      <c r="L104" s="44">
        <v>0</v>
      </c>
      <c r="M104" s="140">
        <v>0</v>
      </c>
      <c r="N104" s="57">
        <v>87.79</v>
      </c>
      <c r="O104" s="57">
        <v>79</v>
      </c>
      <c r="P104" s="31">
        <v>0.596758</v>
      </c>
      <c r="Q104" s="31">
        <v>10.145788</v>
      </c>
      <c r="R104" s="31">
        <v>0.455257</v>
      </c>
      <c r="S104" s="143">
        <v>0</v>
      </c>
      <c r="T104" s="31">
        <v>0</v>
      </c>
      <c r="U104" s="31">
        <v>12.28</v>
      </c>
    </row>
    <row r="105" customFormat="1" spans="1:21">
      <c r="A105" s="24" t="s">
        <v>34</v>
      </c>
      <c r="B105" s="120">
        <f t="shared" si="16"/>
        <v>151881.082059</v>
      </c>
      <c r="C105" s="19"/>
      <c r="D105" s="19">
        <v>-4.61</v>
      </c>
      <c r="E105" s="17">
        <f t="shared" ref="E105:U105" si="17">SUM(E92:E104)</f>
        <v>17858.228958</v>
      </c>
      <c r="F105" s="17">
        <f t="shared" si="17"/>
        <v>797.088777</v>
      </c>
      <c r="G105" s="17">
        <f t="shared" si="17"/>
        <v>10349.23448</v>
      </c>
      <c r="H105" s="17">
        <f t="shared" si="17"/>
        <v>8769.540799</v>
      </c>
      <c r="I105" s="17">
        <f t="shared" si="17"/>
        <v>65519.88638</v>
      </c>
      <c r="J105" s="17">
        <f t="shared" si="17"/>
        <v>2160.429954</v>
      </c>
      <c r="K105" s="17">
        <f t="shared" si="17"/>
        <v>1004.401</v>
      </c>
      <c r="L105" s="27">
        <f t="shared" si="17"/>
        <v>0</v>
      </c>
      <c r="M105" s="27">
        <f t="shared" si="17"/>
        <v>3934.538121</v>
      </c>
      <c r="N105" s="17">
        <f t="shared" si="17"/>
        <v>51836.96807</v>
      </c>
      <c r="O105" s="27">
        <f t="shared" si="17"/>
        <v>5272</v>
      </c>
      <c r="P105" s="17">
        <f t="shared" si="17"/>
        <v>2485.506758</v>
      </c>
      <c r="Q105" s="17">
        <f t="shared" si="17"/>
        <v>21494.381388</v>
      </c>
      <c r="R105" s="17">
        <f t="shared" si="17"/>
        <v>59583.624257</v>
      </c>
      <c r="S105" s="27">
        <f t="shared" si="17"/>
        <v>4488</v>
      </c>
      <c r="T105" s="17">
        <f t="shared" si="17"/>
        <v>9840.126781</v>
      </c>
      <c r="U105" s="17">
        <f t="shared" si="17"/>
        <v>1355.71</v>
      </c>
    </row>
    <row r="106" customFormat="1" ht="15.6" spans="1:21">
      <c r="A106" s="102" t="s">
        <v>44</v>
      </c>
      <c r="B106" s="124">
        <f>B105+B88+B80+B72+B65+B55+B44+B31</f>
        <v>291488.733255</v>
      </c>
      <c r="C106" s="124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12"/>
    </row>
    <row r="107" customFormat="1" ht="15.6" spans="1:21">
      <c r="A107" s="102"/>
      <c r="B107" s="125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25"/>
      <c r="U107" s="112"/>
    </row>
    <row r="108" customFormat="1" spans="1:20">
      <c r="A108" s="126" t="s">
        <v>65</v>
      </c>
      <c r="B108" s="127">
        <f>B92+B76+B69+B59+B48+B35+B24</f>
        <v>68838.290895</v>
      </c>
      <c r="C108" s="128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12"/>
      <c r="T108" s="112"/>
    </row>
    <row r="109" customFormat="1" spans="1:20">
      <c r="A109" s="126" t="s">
        <v>80</v>
      </c>
      <c r="B109" s="127">
        <f>B93+B84+B77+B70+B60+B49+B36+B25</f>
        <v>53653.52</v>
      </c>
      <c r="C109" s="128"/>
      <c r="D109" s="126"/>
      <c r="H109" s="126"/>
      <c r="I109" s="126"/>
      <c r="J109" s="126"/>
      <c r="K109" s="126"/>
      <c r="L109" s="128"/>
      <c r="M109" s="128"/>
      <c r="N109" s="126"/>
      <c r="O109" s="126"/>
      <c r="P109" s="126"/>
      <c r="Q109" s="126"/>
      <c r="R109" s="126"/>
      <c r="S109" s="112"/>
      <c r="T109" s="112"/>
    </row>
    <row r="110" customFormat="1" spans="1:20">
      <c r="A110" s="126" t="s">
        <v>67</v>
      </c>
      <c r="B110" s="127">
        <f>B94+B85+B61+B50+B37+B26</f>
        <v>13808.34988</v>
      </c>
      <c r="C110" s="128"/>
      <c r="D110" s="126"/>
      <c r="H110" s="126"/>
      <c r="I110" s="126"/>
      <c r="J110" s="126"/>
      <c r="K110" s="126"/>
      <c r="L110" s="128"/>
      <c r="M110" s="128"/>
      <c r="N110" s="126"/>
      <c r="O110" s="126"/>
      <c r="P110" s="126"/>
      <c r="Q110" s="126"/>
      <c r="R110" s="126"/>
      <c r="S110" s="112"/>
      <c r="T110" s="112"/>
    </row>
    <row r="111" customFormat="1" spans="1:20">
      <c r="A111" s="126" t="s">
        <v>68</v>
      </c>
      <c r="B111" s="127">
        <f>B95+B64+B38+B27</f>
        <v>8794.6</v>
      </c>
      <c r="C111" s="128"/>
      <c r="D111" s="126"/>
      <c r="H111" s="126"/>
      <c r="I111" s="126"/>
      <c r="J111" s="126"/>
      <c r="K111" s="126"/>
      <c r="L111" s="128"/>
      <c r="M111" s="128"/>
      <c r="N111" s="126"/>
      <c r="O111" s="126"/>
      <c r="P111" s="126"/>
      <c r="Q111" s="126"/>
      <c r="R111" s="126"/>
      <c r="S111" s="112"/>
      <c r="T111" s="112"/>
    </row>
    <row r="112" customFormat="1" spans="1:20">
      <c r="A112" s="126" t="s">
        <v>69</v>
      </c>
      <c r="B112" s="127">
        <f>B96+B86+B78+B71+B62+B51+B39+B28</f>
        <v>44532.769729</v>
      </c>
      <c r="C112" s="128"/>
      <c r="D112" s="126"/>
      <c r="E112" s="129"/>
      <c r="H112" s="126"/>
      <c r="I112" s="126"/>
      <c r="J112" s="126"/>
      <c r="K112" s="126"/>
      <c r="L112" s="128"/>
      <c r="M112" s="128"/>
      <c r="N112" s="126"/>
      <c r="O112" s="126"/>
      <c r="P112" s="126"/>
      <c r="Q112" s="126"/>
      <c r="R112" s="126"/>
      <c r="S112" s="112"/>
      <c r="T112" s="112"/>
    </row>
    <row r="113" customFormat="1" spans="1:20">
      <c r="A113" s="126" t="s">
        <v>70</v>
      </c>
      <c r="B113" s="127">
        <f>B97+B63+B52+B40+B29</f>
        <v>17889.919451</v>
      </c>
      <c r="C113" s="128"/>
      <c r="D113" s="126"/>
      <c r="H113" s="126"/>
      <c r="I113" s="126"/>
      <c r="J113" s="126"/>
      <c r="K113" s="126"/>
      <c r="L113" s="128"/>
      <c r="M113" s="128"/>
      <c r="N113" s="126"/>
      <c r="O113" s="126"/>
      <c r="P113" s="126"/>
      <c r="Q113" s="126"/>
      <c r="R113" s="126"/>
      <c r="S113" s="112"/>
      <c r="T113" s="112"/>
    </row>
    <row r="114" customFormat="1" ht="15.6" spans="1:20">
      <c r="A114" s="126" t="s">
        <v>71</v>
      </c>
      <c r="B114" s="127">
        <f>B98+B53+B41+B30</f>
        <v>11264.0833</v>
      </c>
      <c r="C114" s="103"/>
      <c r="D114" s="126"/>
      <c r="H114" s="126"/>
      <c r="I114" s="100"/>
      <c r="J114" s="100"/>
      <c r="K114" s="100"/>
      <c r="L114" s="128"/>
      <c r="M114" s="128"/>
      <c r="N114" s="126"/>
      <c r="O114" s="100"/>
      <c r="P114" s="100"/>
      <c r="Q114" s="100"/>
      <c r="R114" s="100"/>
      <c r="S114" s="112"/>
      <c r="T114" s="112"/>
    </row>
    <row r="115" customFormat="1" ht="15.6" spans="1:20">
      <c r="A115" s="126" t="s">
        <v>72</v>
      </c>
      <c r="B115" s="127">
        <f>B99+B42+B79</f>
        <v>7036</v>
      </c>
      <c r="C115" s="103"/>
      <c r="D115" s="100"/>
      <c r="H115" s="126"/>
      <c r="I115" s="100"/>
      <c r="J115" s="100"/>
      <c r="K115" s="100"/>
      <c r="L115" s="128"/>
      <c r="M115" s="128"/>
      <c r="N115" s="126"/>
      <c r="O115" s="100"/>
      <c r="P115" s="100"/>
      <c r="Q115" s="100"/>
      <c r="R115" s="100"/>
      <c r="S115" s="112"/>
      <c r="T115" s="112"/>
    </row>
    <row r="116" customFormat="1" ht="15.6" spans="1:20">
      <c r="A116" s="126" t="s">
        <v>73</v>
      </c>
      <c r="B116" s="127">
        <f>B100+B54+I110</f>
        <v>5556.59</v>
      </c>
      <c r="C116" s="103"/>
      <c r="D116" s="100"/>
      <c r="H116" s="126"/>
      <c r="I116" s="100"/>
      <c r="J116" s="100"/>
      <c r="K116" s="100"/>
      <c r="L116" s="128"/>
      <c r="M116" s="128"/>
      <c r="N116" s="126"/>
      <c r="O116" s="100"/>
      <c r="P116" s="100"/>
      <c r="Q116" s="100"/>
      <c r="R116" s="100"/>
      <c r="S116" s="112"/>
      <c r="T116" s="112"/>
    </row>
    <row r="117" customFormat="1" ht="15.6" spans="1:18">
      <c r="A117" s="126" t="s">
        <v>74</v>
      </c>
      <c r="B117" s="127">
        <f t="shared" ref="B117:B120" si="18">B101</f>
        <v>26252.83</v>
      </c>
      <c r="C117" s="103"/>
      <c r="D117" s="100"/>
      <c r="H117" s="126"/>
      <c r="I117" s="100"/>
      <c r="J117" s="100"/>
      <c r="K117" s="100"/>
      <c r="L117" s="128"/>
      <c r="M117" s="126"/>
      <c r="N117" s="126"/>
      <c r="O117" s="100"/>
      <c r="P117" s="100"/>
      <c r="Q117" s="100"/>
      <c r="R117" s="100"/>
    </row>
    <row r="118" customFormat="1" ht="15.6" spans="1:18">
      <c r="A118" s="126" t="s">
        <v>75</v>
      </c>
      <c r="B118" s="127">
        <f>B102+B43+B87</f>
        <v>29762.34</v>
      </c>
      <c r="C118" s="103"/>
      <c r="D118" s="100"/>
      <c r="H118" s="126"/>
      <c r="I118" s="100"/>
      <c r="J118" s="100"/>
      <c r="K118" s="100"/>
      <c r="L118" s="126"/>
      <c r="M118" s="126"/>
      <c r="N118" s="126"/>
      <c r="O118" s="100"/>
      <c r="P118" s="100"/>
      <c r="Q118" s="100"/>
      <c r="R118" s="100"/>
    </row>
    <row r="119" customFormat="1" ht="15.6" spans="1:18">
      <c r="A119" s="126" t="s">
        <v>76</v>
      </c>
      <c r="B119" s="127">
        <f t="shared" si="18"/>
        <v>3856.22</v>
      </c>
      <c r="C119" s="103"/>
      <c r="D119" s="100"/>
      <c r="H119" s="126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customFormat="1" ht="15.6" spans="1:18">
      <c r="A120" s="126" t="s">
        <v>77</v>
      </c>
      <c r="B120" s="127">
        <f t="shared" si="18"/>
        <v>243.22</v>
      </c>
      <c r="C120" s="103"/>
      <c r="D120" s="100"/>
      <c r="H120" s="126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customFormat="1" ht="15.6" spans="1:18">
      <c r="A121" s="100" t="s">
        <v>34</v>
      </c>
      <c r="B121" s="130">
        <f>SUM(B108:B120)</f>
        <v>291488.733255</v>
      </c>
      <c r="C121" s="130"/>
      <c r="D121" s="100"/>
      <c r="E121" s="128">
        <f>B20</f>
        <v>291488.733255</v>
      </c>
      <c r="G121" s="128">
        <f>B121-E121</f>
        <v>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</sheetData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6:C106"/>
    <mergeCell ref="B121:C121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1-10月县域财险数据</vt:lpstr>
      <vt:lpstr>1-10月县域寿险数据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2017-11-10T07:55:00Z</dcterms:created>
  <dcterms:modified xsi:type="dcterms:W3CDTF">2017-11-10T09:12:40Z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