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12" activeTab="1"/>
  </bookViews>
  <sheets>
    <sheet name="2017年1-5月县域财险数据" sheetId="1" r:id="rId1"/>
    <sheet name="2017年1-5月县域寿险数据" sheetId="2" r:id="rId2"/>
  </sheets>
  <calcPr calcId="144525" concurrentCalc="0"/>
</workbook>
</file>

<file path=xl/sharedStrings.xml><?xml version="1.0" encoding="utf-8"?>
<sst xmlns="http://schemas.openxmlformats.org/spreadsheetml/2006/main" count="82">
  <si>
    <t>2017 年1-5月广元市县域财险汇总</t>
  </si>
  <si>
    <t>单位：万元</t>
  </si>
  <si>
    <t>单位</t>
  </si>
  <si>
    <t>总保费</t>
  </si>
  <si>
    <t>市场份额</t>
  </si>
  <si>
    <t>同比（%)</t>
  </si>
  <si>
    <t>机动车辆保费</t>
  </si>
  <si>
    <t>企财险</t>
  </si>
  <si>
    <t>家财险保费收入</t>
  </si>
  <si>
    <t>责任险保费收入</t>
  </si>
  <si>
    <t>政策性农业保险</t>
  </si>
  <si>
    <t>城乡居民大病保险</t>
  </si>
  <si>
    <t>其他险种保费收入</t>
  </si>
  <si>
    <t>赔案件数</t>
  </si>
  <si>
    <t>赔款金额</t>
  </si>
  <si>
    <t>上交税金</t>
  </si>
  <si>
    <t>其中：车船使用税</t>
  </si>
  <si>
    <t>车险(不含摩托车、拖拉机）</t>
  </si>
  <si>
    <t>电销、网销</t>
  </si>
  <si>
    <t>摩托车</t>
  </si>
  <si>
    <t>拖拉机</t>
  </si>
  <si>
    <t>小计</t>
  </si>
  <si>
    <t>承保数量（辆）</t>
  </si>
  <si>
    <t>保费收入</t>
  </si>
  <si>
    <t>承保数量（户）</t>
  </si>
  <si>
    <t>承保数量（人）</t>
  </si>
  <si>
    <t>人保财险</t>
  </si>
  <si>
    <t>太保财险</t>
  </si>
  <si>
    <t>中华联合</t>
  </si>
  <si>
    <t>大地财险</t>
  </si>
  <si>
    <t>平安财险</t>
  </si>
  <si>
    <t>锦泰财险</t>
  </si>
  <si>
    <t>中航安盟</t>
  </si>
  <si>
    <t>国寿财险</t>
  </si>
  <si>
    <t>合计</t>
  </si>
  <si>
    <t>旺苍县</t>
  </si>
  <si>
    <t>/</t>
  </si>
  <si>
    <t>苍溪县</t>
  </si>
  <si>
    <t>剑阁县</t>
  </si>
  <si>
    <t>青川县</t>
  </si>
  <si>
    <t>昭化区</t>
  </si>
  <si>
    <t>朝天区</t>
  </si>
  <si>
    <t>宝轮镇</t>
  </si>
  <si>
    <t>利州区</t>
  </si>
  <si>
    <t>校验</t>
  </si>
  <si>
    <t>广元市县域寿险数据统计表</t>
  </si>
  <si>
    <t>(2017年1-5月)</t>
  </si>
  <si>
    <t xml:space="preserve">                                                                            单位：万元 、人、件</t>
  </si>
  <si>
    <t>全市寿险业务数据汇总</t>
  </si>
  <si>
    <t>同比（%）</t>
  </si>
  <si>
    <t>个人新单期交保费</t>
  </si>
  <si>
    <t>银邮保费</t>
  </si>
  <si>
    <t>团险保费</t>
  </si>
  <si>
    <t>农村小额人身保险保费</t>
  </si>
  <si>
    <t>续收保费</t>
  </si>
  <si>
    <t>持证人力</t>
  </si>
  <si>
    <t>给付金额</t>
  </si>
  <si>
    <t>退保金</t>
  </si>
  <si>
    <t>保单贷款</t>
  </si>
  <si>
    <t>个人新单趸交保费</t>
  </si>
  <si>
    <t>其中：10年期及以上新单保费</t>
  </si>
  <si>
    <t>银邮期交保费</t>
  </si>
  <si>
    <t>银邮趸交保费</t>
  </si>
  <si>
    <t>承保人数</t>
  </si>
  <si>
    <t>件数</t>
  </si>
  <si>
    <t>金额</t>
  </si>
  <si>
    <t>中国人寿</t>
  </si>
  <si>
    <t>太保寿险</t>
  </si>
  <si>
    <t>新华人寿</t>
  </si>
  <si>
    <t>平安人寿</t>
  </si>
  <si>
    <t>泰康人寿</t>
  </si>
  <si>
    <t>人保寿险</t>
  </si>
  <si>
    <t>富德生命人寿</t>
  </si>
  <si>
    <t>太平人寿</t>
  </si>
  <si>
    <t>阳光人寿</t>
  </si>
  <si>
    <t>恒大人寿</t>
  </si>
  <si>
    <t>华夏人寿</t>
  </si>
  <si>
    <t>农银人寿</t>
  </si>
  <si>
    <t>华泰人寿</t>
  </si>
  <si>
    <t>赔款、给付金额合计</t>
  </si>
  <si>
    <t>∕</t>
  </si>
  <si>
    <t>太平洋人寿</t>
  </si>
</sst>
</file>

<file path=xl/styles.xml><?xml version="1.0" encoding="utf-8"?>
<styleSheet xmlns="http://schemas.openxmlformats.org/spreadsheetml/2006/main">
  <numFmts count="15">
    <numFmt numFmtId="176" formatCode="0;[Red]0"/>
    <numFmt numFmtId="177" formatCode="#,##0_ "/>
    <numFmt numFmtId="178" formatCode="0.00_ "/>
    <numFmt numFmtId="43" formatCode="_ * #,##0.00_ ;_ * \-#,##0.00_ ;_ * &quot;-&quot;??_ ;_ @_ "/>
    <numFmt numFmtId="179" formatCode="#,##0.00_ "/>
    <numFmt numFmtId="180" formatCode="#,##0.00;[Red]#,#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0.00_);[Red]\(0.00\)"/>
    <numFmt numFmtId="182" formatCode="0_ "/>
    <numFmt numFmtId="183" formatCode="#,##0.00_ ;[Red]\-#,##0.00\ "/>
    <numFmt numFmtId="184" formatCode="0_);[Red]\(0\)"/>
    <numFmt numFmtId="185" formatCode="#,##0.0_ "/>
    <numFmt numFmtId="186" formatCode="0.0_ 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2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/>
    <xf numFmtId="0" fontId="20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35" fillId="0" borderId="0"/>
    <xf numFmtId="0" fontId="31" fillId="28" borderId="1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5" fillId="0" borderId="0"/>
    <xf numFmtId="0" fontId="13" fillId="0" borderId="0">
      <alignment vertical="center"/>
    </xf>
    <xf numFmtId="0" fontId="35" fillId="0" borderId="0"/>
  </cellStyleXfs>
  <cellXfs count="20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60" applyFont="1" applyAlignment="1">
      <alignment horizontal="center" vertical="center"/>
    </xf>
    <xf numFmtId="0" fontId="2" fillId="0" borderId="0" xfId="60" applyFont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4" fillId="0" borderId="2" xfId="60" applyFont="1" applyBorder="1" applyAlignment="1">
      <alignment horizontal="center" vertical="center"/>
    </xf>
    <xf numFmtId="0" fontId="4" fillId="0" borderId="2" xfId="60" applyFont="1" applyBorder="1" applyAlignment="1">
      <alignment horizontal="center" vertical="center" wrapText="1"/>
    </xf>
    <xf numFmtId="0" fontId="4" fillId="0" borderId="2" xfId="60" applyFont="1" applyBorder="1" applyAlignment="1">
      <alignment horizontal="center" vertical="center" wrapText="1" shrinkToFit="1"/>
    </xf>
    <xf numFmtId="0" fontId="4" fillId="0" borderId="3" xfId="60" applyFont="1" applyBorder="1" applyAlignment="1">
      <alignment horizontal="center" vertical="center" wrapText="1" shrinkToFit="1"/>
    </xf>
    <xf numFmtId="0" fontId="4" fillId="0" borderId="3" xfId="60" applyFont="1" applyFill="1" applyBorder="1" applyAlignment="1">
      <alignment horizontal="center" vertical="center" wrapText="1" shrinkToFit="1"/>
    </xf>
    <xf numFmtId="0" fontId="4" fillId="0" borderId="4" xfId="60" applyFont="1" applyBorder="1" applyAlignment="1">
      <alignment horizontal="center" vertical="center"/>
    </xf>
    <xf numFmtId="0" fontId="4" fillId="0" borderId="5" xfId="60" applyFont="1" applyBorder="1" applyAlignment="1">
      <alignment horizontal="center" vertical="center"/>
    </xf>
    <xf numFmtId="0" fontId="4" fillId="0" borderId="5" xfId="60" applyFont="1" applyBorder="1" applyAlignment="1">
      <alignment horizontal="center" vertical="center" wrapText="1"/>
    </xf>
    <xf numFmtId="0" fontId="4" fillId="0" borderId="5" xfId="60" applyFont="1" applyBorder="1" applyAlignment="1">
      <alignment horizontal="center" vertical="center" wrapText="1" shrinkToFit="1"/>
    </xf>
    <xf numFmtId="0" fontId="4" fillId="0" borderId="3" xfId="60" applyFont="1" applyBorder="1" applyAlignment="1">
      <alignment vertical="center" wrapText="1" shrinkToFit="1"/>
    </xf>
    <xf numFmtId="0" fontId="5" fillId="0" borderId="3" xfId="60" applyFont="1" applyBorder="1" applyAlignment="1">
      <alignment vertical="center" wrapText="1" shrinkToFit="1"/>
    </xf>
    <xf numFmtId="0" fontId="4" fillId="0" borderId="3" xfId="60" applyFont="1" applyBorder="1" applyAlignment="1">
      <alignment horizontal="center" vertical="center" wrapText="1"/>
    </xf>
    <xf numFmtId="179" fontId="4" fillId="0" borderId="3" xfId="60" applyNumberFormat="1" applyFont="1" applyBorder="1" applyAlignment="1">
      <alignment horizontal="center" vertical="center"/>
    </xf>
    <xf numFmtId="178" fontId="4" fillId="0" borderId="5" xfId="60" applyNumberFormat="1" applyFont="1" applyBorder="1" applyAlignment="1">
      <alignment horizontal="center" vertical="center"/>
    </xf>
    <xf numFmtId="178" fontId="4" fillId="0" borderId="3" xfId="60" applyNumberFormat="1" applyFont="1" applyBorder="1" applyAlignment="1">
      <alignment horizontal="center" vertical="center"/>
    </xf>
    <xf numFmtId="178" fontId="6" fillId="0" borderId="3" xfId="49" applyNumberFormat="1" applyFont="1" applyBorder="1" applyAlignment="1">
      <alignment horizontal="center" vertical="center"/>
    </xf>
    <xf numFmtId="178" fontId="7" fillId="2" borderId="3" xfId="6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179" fontId="7" fillId="2" borderId="3" xfId="60" applyNumberFormat="1" applyFont="1" applyFill="1" applyBorder="1" applyAlignment="1">
      <alignment horizontal="center" vertical="center"/>
    </xf>
    <xf numFmtId="0" fontId="4" fillId="0" borderId="3" xfId="60" applyFont="1" applyBorder="1" applyAlignment="1">
      <alignment horizontal="center" vertical="center"/>
    </xf>
    <xf numFmtId="178" fontId="4" fillId="0" borderId="3" xfId="60" applyNumberFormat="1" applyFont="1" applyBorder="1" applyAlignment="1">
      <alignment horizontal="center" vertical="center" wrapText="1"/>
    </xf>
    <xf numFmtId="179" fontId="4" fillId="0" borderId="3" xfId="60" applyNumberFormat="1" applyFont="1" applyBorder="1" applyAlignment="1">
      <alignment horizontal="center" vertical="center" wrapText="1"/>
    </xf>
    <xf numFmtId="177" fontId="4" fillId="0" borderId="3" xfId="60" applyNumberFormat="1" applyFont="1" applyBorder="1" applyAlignment="1">
      <alignment horizontal="center" vertical="center"/>
    </xf>
    <xf numFmtId="0" fontId="8" fillId="0" borderId="3" xfId="60" applyFont="1" applyBorder="1" applyAlignment="1">
      <alignment horizontal="center" vertical="center"/>
    </xf>
    <xf numFmtId="178" fontId="4" fillId="0" borderId="3" xfId="55" applyNumberFormat="1" applyFont="1" applyFill="1" applyBorder="1" applyAlignment="1">
      <alignment horizontal="center" vertical="center"/>
    </xf>
    <xf numFmtId="179" fontId="4" fillId="0" borderId="3" xfId="55" applyNumberFormat="1" applyFont="1" applyFill="1" applyBorder="1" applyAlignment="1">
      <alignment horizontal="center" vertical="center"/>
    </xf>
    <xf numFmtId="178" fontId="4" fillId="0" borderId="3" xfId="60" applyNumberFormat="1" applyFont="1" applyFill="1" applyBorder="1" applyAlignment="1">
      <alignment horizontal="center" vertical="center"/>
    </xf>
    <xf numFmtId="178" fontId="4" fillId="0" borderId="3" xfId="60" applyNumberFormat="1" applyFont="1" applyFill="1" applyBorder="1" applyAlignment="1">
      <alignment horizontal="center" vertical="center" wrapText="1" shrinkToFit="1"/>
    </xf>
    <xf numFmtId="0" fontId="4" fillId="0" borderId="3" xfId="60" applyNumberFormat="1" applyFont="1" applyFill="1" applyBorder="1" applyAlignment="1">
      <alignment horizontal="center" vertical="center" wrapText="1"/>
    </xf>
    <xf numFmtId="181" fontId="4" fillId="0" borderId="3" xfId="60" applyNumberFormat="1" applyFont="1" applyFill="1" applyBorder="1" applyAlignment="1">
      <alignment horizontal="center" vertical="center"/>
    </xf>
    <xf numFmtId="178" fontId="4" fillId="0" borderId="3" xfId="60" applyNumberFormat="1" applyFont="1" applyFill="1" applyBorder="1" applyAlignment="1">
      <alignment horizontal="center" vertical="center" wrapText="1"/>
    </xf>
    <xf numFmtId="179" fontId="4" fillId="0" borderId="3" xfId="60" applyNumberFormat="1" applyFont="1" applyBorder="1" applyAlignment="1">
      <alignment horizontal="center" vertical="center" wrapText="1" shrinkToFit="1"/>
    </xf>
    <xf numFmtId="0" fontId="3" fillId="0" borderId="6" xfId="60" applyFont="1" applyBorder="1" applyAlignment="1">
      <alignment horizontal="center" vertical="center"/>
    </xf>
    <xf numFmtId="179" fontId="8" fillId="0" borderId="3" xfId="60" applyNumberFormat="1" applyFont="1" applyFill="1" applyBorder="1" applyAlignment="1">
      <alignment horizontal="center" vertical="center"/>
    </xf>
    <xf numFmtId="178" fontId="4" fillId="0" borderId="3" xfId="29" applyNumberFormat="1" applyFont="1" applyBorder="1" applyAlignment="1">
      <alignment horizontal="center" vertical="center"/>
    </xf>
    <xf numFmtId="182" fontId="4" fillId="0" borderId="3" xfId="60" applyNumberFormat="1" applyFont="1" applyFill="1" applyBorder="1" applyAlignment="1" applyProtection="1">
      <alignment horizontal="center" vertical="center"/>
    </xf>
    <xf numFmtId="179" fontId="8" fillId="2" borderId="3" xfId="60" applyNumberFormat="1" applyFont="1" applyFill="1" applyBorder="1" applyAlignment="1">
      <alignment horizontal="center" vertical="center"/>
    </xf>
    <xf numFmtId="179" fontId="9" fillId="0" borderId="3" xfId="60" applyNumberFormat="1" applyFont="1" applyBorder="1" applyAlignment="1">
      <alignment horizontal="center" vertical="center" wrapText="1"/>
    </xf>
    <xf numFmtId="178" fontId="4" fillId="0" borderId="3" xfId="58" applyNumberFormat="1" applyFont="1" applyBorder="1" applyAlignment="1">
      <alignment horizontal="center" vertical="center"/>
    </xf>
    <xf numFmtId="179" fontId="4" fillId="0" borderId="3" xfId="60" applyNumberFormat="1" applyFont="1" applyFill="1" applyBorder="1" applyAlignment="1">
      <alignment horizontal="center" vertical="center"/>
    </xf>
    <xf numFmtId="177" fontId="4" fillId="0" borderId="3" xfId="6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185" fontId="4" fillId="0" borderId="3" xfId="60" applyNumberFormat="1" applyFont="1" applyBorder="1" applyAlignment="1">
      <alignment horizontal="center" vertical="center"/>
    </xf>
    <xf numFmtId="0" fontId="4" fillId="0" borderId="3" xfId="60" applyNumberFormat="1" applyFont="1" applyBorder="1" applyAlignment="1">
      <alignment horizontal="center" vertical="center"/>
    </xf>
    <xf numFmtId="183" fontId="6" fillId="0" borderId="3" xfId="60" applyNumberFormat="1" applyFont="1" applyBorder="1" applyAlignment="1">
      <alignment horizontal="center" vertical="center"/>
    </xf>
    <xf numFmtId="179" fontId="11" fillId="0" borderId="5" xfId="60" applyNumberFormat="1" applyFont="1" applyBorder="1" applyAlignment="1">
      <alignment horizontal="center" vertical="center" wrapText="1"/>
    </xf>
    <xf numFmtId="177" fontId="4" fillId="0" borderId="3" xfId="60" applyNumberFormat="1" applyFont="1" applyFill="1" applyBorder="1" applyAlignment="1">
      <alignment horizontal="center" vertical="center" wrapText="1"/>
    </xf>
    <xf numFmtId="0" fontId="4" fillId="0" borderId="7" xfId="60" applyFont="1" applyBorder="1" applyAlignment="1">
      <alignment horizontal="center" vertical="center"/>
    </xf>
    <xf numFmtId="0" fontId="4" fillId="0" borderId="4" xfId="60" applyFont="1" applyBorder="1" applyAlignment="1">
      <alignment horizontal="center" vertical="center" wrapText="1"/>
    </xf>
    <xf numFmtId="0" fontId="4" fillId="0" borderId="7" xfId="60" applyFont="1" applyBorder="1" applyAlignment="1">
      <alignment horizontal="center" vertical="center" wrapText="1"/>
    </xf>
    <xf numFmtId="3" fontId="6" fillId="0" borderId="3" xfId="60" applyNumberFormat="1" applyFont="1" applyBorder="1" applyAlignment="1">
      <alignment horizontal="center" vertical="center"/>
    </xf>
    <xf numFmtId="178" fontId="6" fillId="0" borderId="3" xfId="60" applyNumberFormat="1" applyFont="1" applyBorder="1" applyAlignment="1">
      <alignment horizontal="center" vertical="center"/>
    </xf>
    <xf numFmtId="178" fontId="4" fillId="0" borderId="3" xfId="49" applyNumberFormat="1" applyFont="1" applyBorder="1" applyAlignment="1">
      <alignment horizontal="center" vertical="center"/>
    </xf>
    <xf numFmtId="0" fontId="4" fillId="0" borderId="3" xfId="60" applyNumberFormat="1" applyFont="1" applyFill="1" applyBorder="1" applyAlignment="1">
      <alignment horizontal="center" vertical="center"/>
    </xf>
    <xf numFmtId="0" fontId="6" fillId="0" borderId="3" xfId="60" applyNumberFormat="1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181" fontId="4" fillId="0" borderId="3" xfId="49" applyNumberFormat="1" applyFont="1" applyBorder="1" applyAlignment="1">
      <alignment horizontal="center" vertical="center"/>
    </xf>
    <xf numFmtId="0" fontId="4" fillId="0" borderId="3" xfId="49" applyNumberFormat="1" applyFont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60" applyNumberFormat="1" applyFont="1" applyFill="1" applyBorder="1" applyAlignment="1">
      <alignment horizontal="center" vertical="center"/>
    </xf>
    <xf numFmtId="181" fontId="4" fillId="0" borderId="3" xfId="60" applyNumberFormat="1" applyFont="1" applyBorder="1" applyAlignment="1">
      <alignment horizontal="center" vertical="center"/>
    </xf>
    <xf numFmtId="177" fontId="4" fillId="0" borderId="3" xfId="60" applyNumberFormat="1" applyFont="1" applyBorder="1" applyAlignment="1">
      <alignment horizontal="center" vertical="center" wrapText="1"/>
    </xf>
    <xf numFmtId="177" fontId="6" fillId="0" borderId="3" xfId="60" applyNumberFormat="1" applyFont="1" applyBorder="1" applyAlignment="1">
      <alignment horizontal="center" vertical="center"/>
    </xf>
    <xf numFmtId="49" fontId="4" fillId="0" borderId="3" xfId="55" applyNumberFormat="1" applyFont="1" applyFill="1" applyBorder="1" applyAlignment="1">
      <alignment horizontal="center" vertical="center"/>
    </xf>
    <xf numFmtId="177" fontId="4" fillId="0" borderId="3" xfId="55" applyNumberFormat="1" applyFont="1" applyFill="1" applyBorder="1" applyAlignment="1">
      <alignment horizontal="center" vertical="center"/>
    </xf>
    <xf numFmtId="177" fontId="4" fillId="0" borderId="3" xfId="60" applyNumberFormat="1" applyFont="1" applyBorder="1" applyAlignment="1">
      <alignment horizontal="center" vertical="center" wrapText="1" shrinkToFit="1"/>
    </xf>
    <xf numFmtId="177" fontId="8" fillId="0" borderId="3" xfId="60" applyNumberFormat="1" applyFont="1" applyFill="1" applyBorder="1" applyAlignment="1">
      <alignment horizontal="center" vertical="center"/>
    </xf>
    <xf numFmtId="181" fontId="8" fillId="0" borderId="3" xfId="60" applyNumberFormat="1" applyFont="1" applyFill="1" applyBorder="1" applyAlignment="1">
      <alignment horizontal="center" vertical="center"/>
    </xf>
    <xf numFmtId="184" fontId="8" fillId="0" borderId="3" xfId="6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178" fontId="4" fillId="0" borderId="3" xfId="60" applyNumberFormat="1" applyFont="1" applyFill="1" applyBorder="1" applyAlignment="1" applyProtection="1">
      <alignment horizontal="center" vertical="center"/>
    </xf>
    <xf numFmtId="182" fontId="9" fillId="0" borderId="3" xfId="60" applyNumberFormat="1" applyFont="1" applyFill="1" applyBorder="1" applyAlignment="1" applyProtection="1">
      <alignment horizontal="center" vertical="center"/>
    </xf>
    <xf numFmtId="182" fontId="9" fillId="0" borderId="4" xfId="60" applyNumberFormat="1" applyFont="1" applyFill="1" applyBorder="1" applyAlignment="1" applyProtection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177" fontId="4" fillId="0" borderId="3" xfId="60" applyNumberFormat="1" applyFont="1" applyFill="1" applyBorder="1" applyAlignment="1" applyProtection="1">
      <alignment horizontal="center" vertical="center"/>
    </xf>
    <xf numFmtId="178" fontId="8" fillId="2" borderId="3" xfId="60" applyNumberFormat="1" applyFont="1" applyFill="1" applyBorder="1" applyAlignment="1">
      <alignment horizontal="center" vertical="center"/>
    </xf>
    <xf numFmtId="182" fontId="4" fillId="0" borderId="3" xfId="60" applyNumberFormat="1" applyFont="1" applyFill="1" applyBorder="1" applyAlignment="1">
      <alignment horizontal="center" vertical="center"/>
    </xf>
    <xf numFmtId="177" fontId="4" fillId="2" borderId="3" xfId="60" applyNumberFormat="1" applyFont="1" applyFill="1" applyBorder="1" applyAlignment="1">
      <alignment horizontal="center" vertical="center"/>
    </xf>
    <xf numFmtId="184" fontId="8" fillId="2" borderId="3" xfId="60" applyNumberFormat="1" applyFont="1" applyFill="1" applyBorder="1" applyAlignment="1">
      <alignment horizontal="center" vertical="center"/>
    </xf>
    <xf numFmtId="0" fontId="8" fillId="2" borderId="3" xfId="60" applyNumberFormat="1" applyFont="1" applyFill="1" applyBorder="1" applyAlignment="1">
      <alignment horizontal="center" vertical="center"/>
    </xf>
    <xf numFmtId="177" fontId="9" fillId="0" borderId="3" xfId="60" applyNumberFormat="1" applyFont="1" applyBorder="1" applyAlignment="1">
      <alignment horizontal="center" vertical="center" wrapText="1"/>
    </xf>
    <xf numFmtId="0" fontId="4" fillId="0" borderId="3" xfId="60" applyFont="1" applyFill="1" applyBorder="1" applyAlignment="1">
      <alignment horizontal="center" vertical="center"/>
    </xf>
    <xf numFmtId="178" fontId="4" fillId="0" borderId="4" xfId="60" applyNumberFormat="1" applyFont="1" applyFill="1" applyBorder="1" applyAlignment="1" applyProtection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181" fontId="4" fillId="0" borderId="3" xfId="60" applyNumberFormat="1" applyFont="1" applyFill="1" applyBorder="1" applyAlignment="1" applyProtection="1">
      <alignment horizontal="center" vertical="center"/>
    </xf>
    <xf numFmtId="184" fontId="4" fillId="0" borderId="3" xfId="6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4" fontId="12" fillId="0" borderId="3" xfId="0" applyNumberFormat="1" applyFont="1" applyBorder="1" applyAlignment="1">
      <alignment horizontal="center" vertical="center" wrapText="1"/>
    </xf>
    <xf numFmtId="178" fontId="4" fillId="0" borderId="3" xfId="20" applyNumberFormat="1" applyFont="1" applyBorder="1" applyAlignment="1">
      <alignment horizontal="center" vertical="center"/>
    </xf>
    <xf numFmtId="178" fontId="4" fillId="0" borderId="3" xfId="20" applyNumberFormat="1" applyFont="1" applyFill="1" applyBorder="1" applyAlignment="1">
      <alignment horizontal="center" vertical="center"/>
    </xf>
    <xf numFmtId="179" fontId="4" fillId="0" borderId="3" xfId="6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11" fillId="0" borderId="3" xfId="60" applyNumberFormat="1" applyFont="1" applyBorder="1" applyAlignment="1">
      <alignment horizontal="center" vertical="center" wrapText="1"/>
    </xf>
    <xf numFmtId="0" fontId="13" fillId="0" borderId="0" xfId="49">
      <alignment vertical="center"/>
    </xf>
    <xf numFmtId="0" fontId="2" fillId="0" borderId="0" xfId="49" applyFont="1">
      <alignment vertical="center"/>
    </xf>
    <xf numFmtId="0" fontId="4" fillId="0" borderId="3" xfId="60" applyFont="1" applyBorder="1" applyAlignment="1">
      <alignment vertical="center"/>
    </xf>
    <xf numFmtId="0" fontId="13" fillId="0" borderId="0" xfId="49" applyFont="1">
      <alignment vertical="center"/>
    </xf>
    <xf numFmtId="178" fontId="13" fillId="0" borderId="0" xfId="49" applyNumberFormat="1">
      <alignment vertical="center"/>
    </xf>
    <xf numFmtId="182" fontId="6" fillId="0" borderId="3" xfId="49" applyNumberFormat="1" applyFont="1" applyBorder="1" applyAlignment="1">
      <alignment horizontal="center" vertical="center"/>
    </xf>
    <xf numFmtId="4" fontId="4" fillId="0" borderId="3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181" fontId="7" fillId="2" borderId="3" xfId="60" applyNumberFormat="1" applyFont="1" applyFill="1" applyBorder="1" applyAlignment="1">
      <alignment horizontal="center" vertical="center"/>
    </xf>
    <xf numFmtId="184" fontId="7" fillId="2" borderId="3" xfId="60" applyNumberFormat="1" applyFont="1" applyFill="1" applyBorder="1" applyAlignment="1">
      <alignment horizontal="center" vertical="center"/>
    </xf>
    <xf numFmtId="180" fontId="7" fillId="2" borderId="3" xfId="60" applyNumberFormat="1" applyFont="1" applyFill="1" applyBorder="1" applyAlignment="1">
      <alignment horizontal="center" vertical="center"/>
    </xf>
    <xf numFmtId="179" fontId="4" fillId="0" borderId="3" xfId="60" applyNumberFormat="1" applyFont="1" applyFill="1" applyBorder="1" applyAlignment="1">
      <alignment horizontal="center" vertical="center" wrapText="1"/>
    </xf>
    <xf numFmtId="179" fontId="6" fillId="0" borderId="3" xfId="60" applyNumberFormat="1" applyFont="1" applyBorder="1" applyAlignment="1">
      <alignment horizontal="center" vertical="center"/>
    </xf>
    <xf numFmtId="0" fontId="14" fillId="0" borderId="0" xfId="49" applyFont="1">
      <alignment vertical="center"/>
    </xf>
    <xf numFmtId="0" fontId="0" fillId="0" borderId="0" xfId="55" applyFont="1" applyFill="1" applyAlignment="1">
      <alignment vertical="center"/>
    </xf>
    <xf numFmtId="0" fontId="4" fillId="0" borderId="3" xfId="20" applyFont="1" applyBorder="1" applyAlignment="1">
      <alignment horizontal="center" vertical="center"/>
    </xf>
    <xf numFmtId="181" fontId="8" fillId="2" borderId="3" xfId="60" applyNumberFormat="1" applyFont="1" applyFill="1" applyBorder="1" applyAlignment="1">
      <alignment horizontal="center" vertical="center"/>
    </xf>
    <xf numFmtId="184" fontId="4" fillId="0" borderId="3" xfId="20" applyNumberFormat="1" applyFont="1" applyFill="1" applyBorder="1" applyAlignment="1">
      <alignment horizontal="center" vertical="center"/>
    </xf>
    <xf numFmtId="181" fontId="4" fillId="0" borderId="3" xfId="20" applyNumberFormat="1" applyFont="1" applyFill="1" applyBorder="1" applyAlignment="1">
      <alignment horizontal="center" vertical="center"/>
    </xf>
    <xf numFmtId="181" fontId="4" fillId="0" borderId="3" xfId="56" applyNumberFormat="1" applyFont="1" applyFill="1" applyBorder="1" applyAlignment="1">
      <alignment horizontal="center" vertical="center"/>
    </xf>
    <xf numFmtId="179" fontId="4" fillId="0" borderId="3" xfId="20" applyNumberFormat="1" applyFont="1" applyFill="1" applyBorder="1" applyAlignment="1">
      <alignment horizontal="center" vertical="center"/>
    </xf>
    <xf numFmtId="179" fontId="8" fillId="0" borderId="3" xfId="60" applyNumberFormat="1" applyFont="1" applyBorder="1" applyAlignment="1">
      <alignment horizontal="center" vertical="center"/>
    </xf>
    <xf numFmtId="177" fontId="8" fillId="0" borderId="3" xfId="60" applyNumberFormat="1" applyFont="1" applyBorder="1" applyAlignment="1">
      <alignment horizontal="center" vertical="center"/>
    </xf>
    <xf numFmtId="183" fontId="4" fillId="0" borderId="3" xfId="60" applyNumberFormat="1" applyFont="1" applyBorder="1" applyAlignment="1">
      <alignment horizontal="center" vertical="center"/>
    </xf>
    <xf numFmtId="178" fontId="4" fillId="0" borderId="3" xfId="13" applyNumberFormat="1" applyFont="1" applyBorder="1" applyAlignment="1">
      <alignment horizontal="center" vertical="center"/>
    </xf>
    <xf numFmtId="178" fontId="11" fillId="0" borderId="3" xfId="60" applyNumberFormat="1" applyFont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 shrinkToFit="1"/>
    </xf>
    <xf numFmtId="0" fontId="4" fillId="0" borderId="0" xfId="60" applyFont="1" applyBorder="1" applyAlignment="1">
      <alignment horizontal="center" vertical="center"/>
    </xf>
    <xf numFmtId="179" fontId="4" fillId="0" borderId="0" xfId="60" applyNumberFormat="1" applyFont="1" applyBorder="1" applyAlignment="1">
      <alignment horizontal="center" vertical="center"/>
    </xf>
    <xf numFmtId="179" fontId="15" fillId="0" borderId="0" xfId="49" applyNumberFormat="1" applyFont="1" applyAlignment="1">
      <alignment horizontal="center" vertical="center"/>
    </xf>
    <xf numFmtId="178" fontId="4" fillId="0" borderId="0" xfId="49" applyNumberFormat="1" applyFont="1">
      <alignment vertical="center"/>
    </xf>
    <xf numFmtId="0" fontId="4" fillId="0" borderId="0" xfId="49" applyFont="1">
      <alignment vertical="center"/>
    </xf>
    <xf numFmtId="179" fontId="4" fillId="0" borderId="0" xfId="49" applyNumberFormat="1" applyFont="1">
      <alignment vertical="center"/>
    </xf>
    <xf numFmtId="178" fontId="0" fillId="0" borderId="0" xfId="0" applyNumberFormat="1">
      <alignment vertical="center"/>
    </xf>
    <xf numFmtId="179" fontId="16" fillId="0" borderId="0" xfId="49" applyNumberFormat="1" applyFont="1" applyAlignment="1">
      <alignment horizontal="center" vertical="center"/>
    </xf>
    <xf numFmtId="0" fontId="4" fillId="0" borderId="3" xfId="20" applyFont="1" applyFill="1" applyBorder="1" applyAlignment="1">
      <alignment horizontal="center" vertical="center"/>
    </xf>
    <xf numFmtId="179" fontId="4" fillId="0" borderId="8" xfId="60" applyNumberFormat="1" applyFont="1" applyFill="1" applyBorder="1" applyAlignment="1">
      <alignment horizontal="center" vertical="center"/>
    </xf>
    <xf numFmtId="0" fontId="4" fillId="0" borderId="3" xfId="34" applyFont="1" applyFill="1" applyBorder="1" applyAlignment="1">
      <alignment horizontal="center" vertical="center"/>
    </xf>
    <xf numFmtId="179" fontId="4" fillId="0" borderId="2" xfId="60" applyNumberFormat="1" applyFont="1" applyFill="1" applyBorder="1" applyAlignment="1" applyProtection="1">
      <alignment horizontal="center" vertical="center"/>
    </xf>
    <xf numFmtId="179" fontId="11" fillId="0" borderId="7" xfId="60" applyNumberFormat="1" applyFont="1" applyBorder="1" applyAlignment="1">
      <alignment horizontal="center" vertical="center" wrapText="1"/>
    </xf>
    <xf numFmtId="177" fontId="11" fillId="0" borderId="3" xfId="60" applyNumberFormat="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82" fontId="4" fillId="0" borderId="3" xfId="59" applyNumberFormat="1" applyFont="1" applyFill="1" applyBorder="1" applyAlignment="1" applyProtection="1">
      <alignment horizontal="center" vertical="center"/>
    </xf>
    <xf numFmtId="177" fontId="4" fillId="0" borderId="0" xfId="60" applyNumberFormat="1" applyFont="1" applyBorder="1" applyAlignment="1">
      <alignment horizontal="center" vertical="center"/>
    </xf>
    <xf numFmtId="178" fontId="4" fillId="0" borderId="7" xfId="60" applyNumberFormat="1" applyFont="1" applyFill="1" applyBorder="1" applyAlignment="1" applyProtection="1">
      <alignment horizontal="center" vertical="center"/>
    </xf>
    <xf numFmtId="177" fontId="11" fillId="0" borderId="3" xfId="60" applyNumberFormat="1" applyFont="1" applyFill="1" applyBorder="1" applyAlignment="1" applyProtection="1">
      <alignment horizontal="center" vertical="center"/>
    </xf>
    <xf numFmtId="0" fontId="13" fillId="0" borderId="0" xfId="49" applyAlignment="1">
      <alignment horizontal="center" vertical="center"/>
    </xf>
    <xf numFmtId="0" fontId="0" fillId="0" borderId="0" xfId="55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1" fillId="0" borderId="0" xfId="55" applyFont="1" applyBorder="1" applyAlignment="1">
      <alignment horizontal="center" vertical="center"/>
    </xf>
    <xf numFmtId="0" fontId="4" fillId="0" borderId="1" xfId="55" applyFont="1" applyBorder="1" applyAlignment="1">
      <alignment horizontal="right" vertical="center"/>
    </xf>
    <xf numFmtId="0" fontId="13" fillId="0" borderId="3" xfId="55" applyBorder="1" applyAlignment="1">
      <alignment horizontal="center" vertical="center"/>
    </xf>
    <xf numFmtId="0" fontId="4" fillId="0" borderId="3" xfId="55" applyFont="1" applyBorder="1" applyAlignment="1">
      <alignment horizontal="center" vertical="center"/>
    </xf>
    <xf numFmtId="0" fontId="4" fillId="0" borderId="2" xfId="55" applyFont="1" applyBorder="1" applyAlignment="1">
      <alignment horizontal="center" vertical="center"/>
    </xf>
    <xf numFmtId="0" fontId="4" fillId="0" borderId="2" xfId="55" applyFont="1" applyBorder="1" applyAlignment="1">
      <alignment horizontal="center" vertical="center" wrapText="1"/>
    </xf>
    <xf numFmtId="0" fontId="4" fillId="0" borderId="3" xfId="55" applyFont="1" applyBorder="1" applyAlignment="1">
      <alignment horizontal="center" vertical="center" wrapText="1"/>
    </xf>
    <xf numFmtId="0" fontId="4" fillId="0" borderId="8" xfId="55" applyFont="1" applyBorder="1" applyAlignment="1">
      <alignment horizontal="center" vertical="center"/>
    </xf>
    <xf numFmtId="0" fontId="4" fillId="0" borderId="8" xfId="55" applyFont="1" applyBorder="1" applyAlignment="1">
      <alignment horizontal="center" vertical="center" wrapText="1"/>
    </xf>
    <xf numFmtId="0" fontId="4" fillId="0" borderId="4" xfId="55" applyFont="1" applyBorder="1" applyAlignment="1">
      <alignment horizontal="center" vertical="center" wrapText="1"/>
    </xf>
    <xf numFmtId="0" fontId="4" fillId="0" borderId="7" xfId="55" applyFont="1" applyBorder="1" applyAlignment="1">
      <alignment horizontal="center" vertical="center" wrapText="1"/>
    </xf>
    <xf numFmtId="0" fontId="4" fillId="0" borderId="5" xfId="55" applyFont="1" applyBorder="1" applyAlignment="1">
      <alignment horizontal="center" vertical="center"/>
    </xf>
    <xf numFmtId="0" fontId="4" fillId="0" borderId="5" xfId="55" applyFont="1" applyBorder="1" applyAlignment="1">
      <alignment horizontal="center" vertical="center" wrapText="1"/>
    </xf>
    <xf numFmtId="178" fontId="4" fillId="0" borderId="3" xfId="55" applyNumberFormat="1" applyFont="1" applyBorder="1">
      <alignment vertical="center"/>
    </xf>
    <xf numFmtId="178" fontId="4" fillId="0" borderId="3" xfId="55" applyNumberFormat="1" applyFont="1" applyBorder="1" applyAlignment="1">
      <alignment horizontal="center" vertical="center"/>
    </xf>
    <xf numFmtId="182" fontId="4" fillId="0" borderId="3" xfId="55" applyNumberFormat="1" applyFont="1" applyBorder="1" applyAlignment="1">
      <alignment horizontal="center" vertical="center"/>
    </xf>
    <xf numFmtId="178" fontId="4" fillId="0" borderId="3" xfId="55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/>
    </xf>
    <xf numFmtId="178" fontId="4" fillId="3" borderId="3" xfId="55" applyNumberFormat="1" applyFont="1" applyFill="1" applyBorder="1" applyAlignment="1">
      <alignment horizontal="center" vertical="center"/>
    </xf>
    <xf numFmtId="0" fontId="4" fillId="3" borderId="3" xfId="55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3" xfId="55" applyFont="1" applyBorder="1">
      <alignment vertical="center"/>
    </xf>
    <xf numFmtId="184" fontId="4" fillId="0" borderId="3" xfId="55" applyNumberFormat="1" applyFont="1" applyBorder="1" applyAlignment="1">
      <alignment horizontal="center" vertical="center"/>
    </xf>
    <xf numFmtId="178" fontId="1" fillId="0" borderId="0" xfId="55" applyNumberFormat="1" applyFont="1" applyBorder="1" applyAlignment="1">
      <alignment horizontal="center" vertical="center"/>
    </xf>
    <xf numFmtId="178" fontId="4" fillId="0" borderId="1" xfId="55" applyNumberFormat="1" applyFont="1" applyBorder="1" applyAlignment="1">
      <alignment horizontal="right" vertical="center"/>
    </xf>
    <xf numFmtId="178" fontId="4" fillId="0" borderId="2" xfId="55" applyNumberFormat="1" applyFont="1" applyBorder="1" applyAlignment="1">
      <alignment horizontal="center" vertical="center" wrapText="1"/>
    </xf>
    <xf numFmtId="0" fontId="4" fillId="0" borderId="9" xfId="55" applyFont="1" applyBorder="1" applyAlignment="1">
      <alignment horizontal="center" vertical="center" wrapText="1"/>
    </xf>
    <xf numFmtId="0" fontId="4" fillId="0" borderId="10" xfId="55" applyFont="1" applyBorder="1" applyAlignment="1">
      <alignment horizontal="center" vertical="center" wrapText="1"/>
    </xf>
    <xf numFmtId="178" fontId="4" fillId="0" borderId="8" xfId="55" applyNumberFormat="1" applyFont="1" applyBorder="1" applyAlignment="1">
      <alignment horizontal="center" vertical="center" wrapText="1"/>
    </xf>
    <xf numFmtId="0" fontId="4" fillId="0" borderId="11" xfId="55" applyFont="1" applyBorder="1" applyAlignment="1">
      <alignment horizontal="center" vertical="center" wrapText="1"/>
    </xf>
    <xf numFmtId="0" fontId="4" fillId="0" borderId="12" xfId="55" applyFont="1" applyBorder="1" applyAlignment="1">
      <alignment horizontal="center" vertical="center" wrapText="1"/>
    </xf>
    <xf numFmtId="178" fontId="4" fillId="0" borderId="5" xfId="55" applyNumberFormat="1" applyFont="1" applyBorder="1" applyAlignment="1">
      <alignment horizontal="center" vertical="center" wrapText="1"/>
    </xf>
    <xf numFmtId="178" fontId="1" fillId="0" borderId="1" xfId="55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86" fontId="4" fillId="0" borderId="3" xfId="55" applyNumberFormat="1" applyFont="1" applyBorder="1" applyAlignment="1">
      <alignment horizontal="center" vertical="center"/>
    </xf>
    <xf numFmtId="0" fontId="13" fillId="0" borderId="0" xfId="55">
      <alignment vertical="center"/>
    </xf>
    <xf numFmtId="0" fontId="4" fillId="0" borderId="0" xfId="55" applyFont="1" applyAlignment="1">
      <alignment horizontal="center" vertical="center"/>
    </xf>
    <xf numFmtId="182" fontId="4" fillId="0" borderId="3" xfId="49" applyNumberFormat="1" applyFont="1" applyBorder="1" applyAlignment="1">
      <alignment horizontal="center" vertical="center"/>
    </xf>
    <xf numFmtId="176" fontId="4" fillId="0" borderId="3" xfId="55" applyNumberFormat="1" applyFont="1" applyBorder="1" applyAlignment="1">
      <alignment horizontal="center" vertical="center"/>
    </xf>
    <xf numFmtId="0" fontId="13" fillId="0" borderId="0" xfId="55" applyFont="1" applyAlignment="1">
      <alignment horizontal="center" vertical="center"/>
    </xf>
    <xf numFmtId="43" fontId="2" fillId="0" borderId="0" xfId="55" applyNumberFormat="1" applyFont="1" applyAlignment="1">
      <alignment horizontal="center" vertical="center"/>
    </xf>
    <xf numFmtId="0" fontId="4" fillId="0" borderId="0" xfId="55" applyFont="1" applyAlignment="1">
      <alignment vertical="center"/>
    </xf>
    <xf numFmtId="178" fontId="4" fillId="0" borderId="0" xfId="55" applyNumberFormat="1" applyFont="1" applyAlignment="1">
      <alignment vertical="center"/>
    </xf>
    <xf numFmtId="0" fontId="4" fillId="0" borderId="0" xfId="55" applyFont="1">
      <alignment vertical="center"/>
    </xf>
    <xf numFmtId="178" fontId="4" fillId="0" borderId="0" xfId="55" applyNumberFormat="1" applyFont="1">
      <alignment vertical="center"/>
    </xf>
    <xf numFmtId="0" fontId="13" fillId="0" borderId="0" xfId="55" applyAlignment="1">
      <alignment vertical="center"/>
    </xf>
    <xf numFmtId="43" fontId="0" fillId="0" borderId="0" xfId="0" applyNumberFormat="1" applyFill="1" applyAlignment="1">
      <alignment horizontal="center" vertical="center"/>
    </xf>
    <xf numFmtId="184" fontId="4" fillId="0" borderId="3" xfId="49" applyNumberFormat="1" applyFont="1" applyFill="1" applyBorder="1" applyAlignment="1">
      <alignment horizontal="center" vertical="center"/>
    </xf>
    <xf numFmtId="181" fontId="4" fillId="0" borderId="3" xfId="49" applyNumberFormat="1" applyFont="1" applyFill="1" applyBorder="1" applyAlignment="1">
      <alignment horizontal="center" vertical="center"/>
    </xf>
    <xf numFmtId="178" fontId="13" fillId="0" borderId="0" xfId="55" applyNumberFormat="1">
      <alignment vertical="center"/>
    </xf>
    <xf numFmtId="184" fontId="4" fillId="0" borderId="3" xfId="49" applyNumberFormat="1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县域寿险数据表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县域寿险数据表_1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县域寿险数据表_1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县域寿险数据表_8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_县域寿险数据表_9" xfId="57"/>
    <cellStyle name="常规_县域寿险数据表_15" xfId="58"/>
    <cellStyle name="常规 2 4" xfId="59"/>
    <cellStyle name="常规_Sheet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03"/>
  <sheetViews>
    <sheetView workbookViewId="0">
      <selection activeCell="G11" sqref="G11"/>
    </sheetView>
  </sheetViews>
  <sheetFormatPr defaultColWidth="9" defaultRowHeight="14.4"/>
  <cols>
    <col min="1" max="1" width="9" style="151"/>
    <col min="2" max="2" width="10.3333333333333" style="151" customWidth="1"/>
    <col min="3" max="5" width="9" style="151"/>
    <col min="6" max="6" width="10.25" style="151" customWidth="1"/>
    <col min="7" max="7" width="9.66666666666667" style="151"/>
    <col min="8" max="8" width="9.62962962962963" style="151"/>
    <col min="9" max="9" width="11.8888888888889" style="151"/>
    <col min="10" max="10" width="11" style="151" customWidth="1"/>
    <col min="11" max="11" width="9" style="151"/>
    <col min="12" max="12" width="10.5555555555556" style="151"/>
    <col min="13" max="13" width="9.77777777777778" style="151" customWidth="1"/>
    <col min="14" max="14" width="10.25" style="151" customWidth="1"/>
    <col min="15" max="15" width="9" style="151"/>
    <col min="16" max="16" width="13" style="151"/>
    <col min="17" max="17" width="9" style="153" customWidth="1"/>
    <col min="18" max="18" width="10.7777777777778" style="151" customWidth="1"/>
    <col min="19" max="19" width="9.33333333333333" style="151" customWidth="1"/>
    <col min="20" max="21" width="9" style="151"/>
    <col min="22" max="22" width="9.37962962962963" style="151" customWidth="1"/>
    <col min="23" max="23" width="9.62962962962963" style="151"/>
    <col min="24" max="24" width="10.5" style="151" customWidth="1"/>
    <col min="25" max="25" width="11.75" style="151"/>
    <col min="26" max="16384" width="9" style="151"/>
  </cols>
  <sheetData>
    <row r="1" s="151" customFormat="1" ht="30" customHeight="1" spans="1:26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79"/>
      <c r="R1" s="154"/>
      <c r="S1" s="154"/>
      <c r="T1" s="154"/>
      <c r="U1" s="154"/>
      <c r="V1" s="154"/>
      <c r="W1" s="154"/>
      <c r="X1" s="154"/>
      <c r="Y1" s="154"/>
      <c r="Z1" s="154"/>
    </row>
    <row r="2" s="151" customFormat="1" spans="1:26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80"/>
      <c r="R2" s="155"/>
      <c r="S2" s="155"/>
      <c r="T2" s="155"/>
      <c r="U2" s="155"/>
      <c r="V2" s="155"/>
      <c r="W2" s="155"/>
      <c r="X2" s="155"/>
      <c r="Y2" s="155"/>
      <c r="Z2" s="155"/>
    </row>
    <row r="3" s="151" customFormat="1" spans="1:26">
      <c r="A3" s="156" t="s">
        <v>2</v>
      </c>
      <c r="B3" s="157" t="s">
        <v>3</v>
      </c>
      <c r="C3" s="158" t="s">
        <v>4</v>
      </c>
      <c r="D3" s="159" t="s">
        <v>5</v>
      </c>
      <c r="E3" s="160" t="s">
        <v>6</v>
      </c>
      <c r="F3" s="160"/>
      <c r="G3" s="160"/>
      <c r="H3" s="160"/>
      <c r="I3" s="160"/>
      <c r="J3" s="160"/>
      <c r="K3" s="160"/>
      <c r="L3" s="160"/>
      <c r="M3" s="160"/>
      <c r="N3" s="160"/>
      <c r="O3" s="157" t="s">
        <v>7</v>
      </c>
      <c r="P3" s="157"/>
      <c r="Q3" s="181" t="s">
        <v>8</v>
      </c>
      <c r="R3" s="159" t="s">
        <v>9</v>
      </c>
      <c r="S3" s="159" t="s">
        <v>10</v>
      </c>
      <c r="T3" s="182" t="s">
        <v>11</v>
      </c>
      <c r="U3" s="183"/>
      <c r="V3" s="159" t="s">
        <v>12</v>
      </c>
      <c r="W3" s="160" t="s">
        <v>13</v>
      </c>
      <c r="X3" s="160" t="s">
        <v>14</v>
      </c>
      <c r="Y3" s="160" t="s">
        <v>15</v>
      </c>
      <c r="Z3" s="160" t="s">
        <v>16</v>
      </c>
    </row>
    <row r="4" s="151" customFormat="1" spans="1:26">
      <c r="A4" s="156"/>
      <c r="B4" s="157"/>
      <c r="C4" s="161"/>
      <c r="D4" s="162"/>
      <c r="E4" s="160" t="s">
        <v>17</v>
      </c>
      <c r="F4" s="160"/>
      <c r="G4" s="163" t="s">
        <v>18</v>
      </c>
      <c r="H4" s="164"/>
      <c r="I4" s="157" t="s">
        <v>19</v>
      </c>
      <c r="J4" s="157"/>
      <c r="K4" s="157" t="s">
        <v>20</v>
      </c>
      <c r="L4" s="157"/>
      <c r="M4" s="157" t="s">
        <v>21</v>
      </c>
      <c r="N4" s="157"/>
      <c r="O4" s="157"/>
      <c r="P4" s="157"/>
      <c r="Q4" s="184"/>
      <c r="R4" s="162"/>
      <c r="S4" s="166"/>
      <c r="T4" s="185"/>
      <c r="U4" s="186"/>
      <c r="V4" s="162"/>
      <c r="W4" s="160"/>
      <c r="X4" s="160"/>
      <c r="Y4" s="160"/>
      <c r="Z4" s="160"/>
    </row>
    <row r="5" s="151" customFormat="1" ht="24" spans="1:26">
      <c r="A5" s="156"/>
      <c r="B5" s="157"/>
      <c r="C5" s="165"/>
      <c r="D5" s="166"/>
      <c r="E5" s="160" t="s">
        <v>22</v>
      </c>
      <c r="F5" s="157" t="s">
        <v>23</v>
      </c>
      <c r="G5" s="160" t="s">
        <v>22</v>
      </c>
      <c r="H5" s="157" t="s">
        <v>23</v>
      </c>
      <c r="I5" s="160" t="s">
        <v>22</v>
      </c>
      <c r="J5" s="157" t="s">
        <v>23</v>
      </c>
      <c r="K5" s="160" t="s">
        <v>22</v>
      </c>
      <c r="L5" s="168" t="s">
        <v>23</v>
      </c>
      <c r="M5" s="160" t="s">
        <v>22</v>
      </c>
      <c r="N5" s="157" t="s">
        <v>23</v>
      </c>
      <c r="O5" s="160" t="s">
        <v>24</v>
      </c>
      <c r="P5" s="157" t="s">
        <v>23</v>
      </c>
      <c r="Q5" s="187"/>
      <c r="R5" s="166"/>
      <c r="S5" s="160" t="s">
        <v>23</v>
      </c>
      <c r="T5" s="160" t="s">
        <v>25</v>
      </c>
      <c r="U5" s="160" t="s">
        <v>23</v>
      </c>
      <c r="V5" s="166"/>
      <c r="W5" s="160"/>
      <c r="X5" s="160"/>
      <c r="Y5" s="160"/>
      <c r="Z5" s="160"/>
    </row>
    <row r="6" s="151" customFormat="1" spans="1:26">
      <c r="A6" s="157" t="s">
        <v>26</v>
      </c>
      <c r="B6" s="167">
        <f t="shared" ref="B6:B14" si="0">N6+P6+Q6+R6+S6+U6+V6</f>
        <v>18282.518042</v>
      </c>
      <c r="C6" s="167">
        <f>B6/B14*100</f>
        <v>45.919516107954</v>
      </c>
      <c r="D6" s="168">
        <v>-7.08720989805666</v>
      </c>
      <c r="E6" s="169">
        <v>36663.086403125</v>
      </c>
      <c r="F6" s="168">
        <v>13541.545735</v>
      </c>
      <c r="G6" s="169">
        <v>4375</v>
      </c>
      <c r="H6" s="168">
        <v>1498.51684</v>
      </c>
      <c r="I6" s="169">
        <v>36665</v>
      </c>
      <c r="J6" s="168">
        <v>424.660831</v>
      </c>
      <c r="K6" s="169">
        <v>2371</v>
      </c>
      <c r="L6" s="168">
        <v>396.724636</v>
      </c>
      <c r="M6" s="169">
        <v>80074</v>
      </c>
      <c r="N6" s="168">
        <v>15861.448042</v>
      </c>
      <c r="O6" s="157">
        <v>55</v>
      </c>
      <c r="P6" s="168">
        <v>123.46</v>
      </c>
      <c r="Q6" s="168">
        <v>39.49</v>
      </c>
      <c r="R6" s="157">
        <v>729.51</v>
      </c>
      <c r="S6" s="168">
        <v>217.62</v>
      </c>
      <c r="T6" s="169">
        <v>0</v>
      </c>
      <c r="U6" s="168">
        <v>0</v>
      </c>
      <c r="V6" s="157">
        <v>1310.99</v>
      </c>
      <c r="W6" s="157">
        <v>10846</v>
      </c>
      <c r="X6" s="168">
        <v>10221.505944</v>
      </c>
      <c r="Y6" s="168">
        <v>2638.291899</v>
      </c>
      <c r="Z6" s="168">
        <v>1271.84386</v>
      </c>
    </row>
    <row r="7" s="151" customFormat="1" spans="1:26">
      <c r="A7" s="157" t="s">
        <v>27</v>
      </c>
      <c r="B7" s="167">
        <f t="shared" si="0"/>
        <v>7850.68</v>
      </c>
      <c r="C7" s="167">
        <f>B7/B14*100</f>
        <v>19.7182590434329</v>
      </c>
      <c r="D7" s="168">
        <v>12.716152189519</v>
      </c>
      <c r="E7" s="157">
        <v>33540</v>
      </c>
      <c r="F7" s="157">
        <v>5671.25</v>
      </c>
      <c r="G7" s="169">
        <v>6627</v>
      </c>
      <c r="H7" s="157">
        <v>1239.08</v>
      </c>
      <c r="I7" s="157">
        <v>8278</v>
      </c>
      <c r="J7" s="157">
        <v>93.7</v>
      </c>
      <c r="K7" s="157">
        <v>0</v>
      </c>
      <c r="L7" s="157">
        <v>0</v>
      </c>
      <c r="M7" s="157">
        <v>48445</v>
      </c>
      <c r="N7" s="157">
        <v>7004.03</v>
      </c>
      <c r="O7" s="157">
        <v>177</v>
      </c>
      <c r="P7" s="157">
        <v>106.17</v>
      </c>
      <c r="Q7" s="168">
        <v>3.13</v>
      </c>
      <c r="R7" s="157">
        <v>229.18</v>
      </c>
      <c r="S7" s="157">
        <v>154.02</v>
      </c>
      <c r="T7" s="169">
        <v>0</v>
      </c>
      <c r="U7" s="157">
        <v>0</v>
      </c>
      <c r="V7" s="157">
        <v>354.15</v>
      </c>
      <c r="W7" s="157">
        <v>5445</v>
      </c>
      <c r="X7" s="157">
        <v>3428.54</v>
      </c>
      <c r="Y7" s="190">
        <v>1103.64</v>
      </c>
      <c r="Z7" s="190">
        <v>603.2</v>
      </c>
    </row>
    <row r="8" s="151" customFormat="1" spans="1:26">
      <c r="A8" s="157" t="s">
        <v>28</v>
      </c>
      <c r="B8" s="167">
        <f t="shared" si="0"/>
        <v>3587.7018</v>
      </c>
      <c r="C8" s="167">
        <f>B8/B14*100</f>
        <v>9.01109629522418</v>
      </c>
      <c r="D8" s="168">
        <v>-17.3151986282585</v>
      </c>
      <c r="E8" s="157">
        <v>4149</v>
      </c>
      <c r="F8" s="157">
        <v>2190.16</v>
      </c>
      <c r="G8" s="169">
        <v>668</v>
      </c>
      <c r="H8" s="157">
        <v>213.47</v>
      </c>
      <c r="I8" s="157">
        <v>8523</v>
      </c>
      <c r="J8" s="157">
        <v>96.78</v>
      </c>
      <c r="K8" s="157">
        <v>35</v>
      </c>
      <c r="L8" s="157">
        <v>3.7</v>
      </c>
      <c r="M8" s="157">
        <v>13375</v>
      </c>
      <c r="N8" s="157">
        <v>2504.11</v>
      </c>
      <c r="O8" s="157">
        <v>11</v>
      </c>
      <c r="P8" s="157">
        <v>8.29</v>
      </c>
      <c r="Q8" s="168">
        <v>0.0018</v>
      </c>
      <c r="R8" s="157">
        <v>142.15</v>
      </c>
      <c r="S8" s="157">
        <v>618.12</v>
      </c>
      <c r="T8" s="169">
        <v>0</v>
      </c>
      <c r="U8" s="157">
        <v>0</v>
      </c>
      <c r="V8" s="157">
        <v>315.03</v>
      </c>
      <c r="W8" s="157">
        <v>4379</v>
      </c>
      <c r="X8" s="157">
        <v>1788.31</v>
      </c>
      <c r="Y8" s="157">
        <v>344.5</v>
      </c>
      <c r="Z8" s="157">
        <v>177.89</v>
      </c>
    </row>
    <row r="9" s="151" customFormat="1" spans="1:26">
      <c r="A9" s="157" t="s">
        <v>29</v>
      </c>
      <c r="B9" s="167">
        <f t="shared" si="0"/>
        <v>1414.37</v>
      </c>
      <c r="C9" s="167">
        <f>B9/B14*100</f>
        <v>3.55242017803047</v>
      </c>
      <c r="D9" s="168">
        <v>-18.9361287512323</v>
      </c>
      <c r="E9" s="157">
        <v>3165</v>
      </c>
      <c r="F9" s="157">
        <v>517.66</v>
      </c>
      <c r="G9" s="169">
        <v>5755</v>
      </c>
      <c r="H9" s="157">
        <v>822.21</v>
      </c>
      <c r="I9" s="157">
        <v>4</v>
      </c>
      <c r="J9" s="157">
        <v>0.05</v>
      </c>
      <c r="K9" s="157">
        <v>0</v>
      </c>
      <c r="L9" s="157">
        <v>0</v>
      </c>
      <c r="M9" s="157">
        <v>8924</v>
      </c>
      <c r="N9" s="157">
        <v>1339.92</v>
      </c>
      <c r="O9" s="157">
        <v>0</v>
      </c>
      <c r="P9" s="157">
        <v>0</v>
      </c>
      <c r="Q9" s="168">
        <v>2.88</v>
      </c>
      <c r="R9" s="157">
        <v>1.54</v>
      </c>
      <c r="S9" s="157">
        <v>0</v>
      </c>
      <c r="T9" s="169">
        <v>0</v>
      </c>
      <c r="U9" s="157">
        <v>0</v>
      </c>
      <c r="V9" s="157">
        <v>70.03</v>
      </c>
      <c r="W9" s="157">
        <v>1391</v>
      </c>
      <c r="X9" s="157">
        <v>771.16</v>
      </c>
      <c r="Y9" s="157">
        <v>233.8</v>
      </c>
      <c r="Z9" s="157">
        <v>129.48</v>
      </c>
    </row>
    <row r="10" s="151" customFormat="1" spans="1:26">
      <c r="A10" s="157" t="s">
        <v>30</v>
      </c>
      <c r="B10" s="167">
        <f t="shared" si="0"/>
        <v>5662.07561981132</v>
      </c>
      <c r="C10" s="167">
        <f>B10/B14*100</f>
        <v>14.2212233583518</v>
      </c>
      <c r="D10" s="168">
        <v>25.3248993236844</v>
      </c>
      <c r="E10" s="157">
        <v>10791</v>
      </c>
      <c r="F10" s="168">
        <v>2395.60015660377</v>
      </c>
      <c r="G10" s="169">
        <v>18347</v>
      </c>
      <c r="H10" s="168">
        <v>2970.17</v>
      </c>
      <c r="I10" s="157">
        <v>4</v>
      </c>
      <c r="J10" s="168">
        <v>0.048</v>
      </c>
      <c r="K10" s="157">
        <v>0</v>
      </c>
      <c r="L10" s="157">
        <v>0</v>
      </c>
      <c r="M10" s="169">
        <v>29142</v>
      </c>
      <c r="N10" s="168">
        <v>5365.81815660377</v>
      </c>
      <c r="O10" s="157">
        <v>8</v>
      </c>
      <c r="P10" s="168">
        <v>9.41207547169811</v>
      </c>
      <c r="Q10" s="168">
        <v>14.4572386792453</v>
      </c>
      <c r="R10" s="168">
        <v>133.87321509434</v>
      </c>
      <c r="S10" s="168">
        <v>16.458679245283</v>
      </c>
      <c r="T10" s="169">
        <v>0</v>
      </c>
      <c r="U10" s="157">
        <v>0</v>
      </c>
      <c r="V10" s="168">
        <v>122.056254716981</v>
      </c>
      <c r="W10" s="157">
        <v>1041</v>
      </c>
      <c r="X10" s="168">
        <v>2426.62</v>
      </c>
      <c r="Y10" s="157">
        <v>623.11</v>
      </c>
      <c r="Z10" s="168">
        <v>388.74</v>
      </c>
    </row>
    <row r="11" s="151" customFormat="1" spans="1:26">
      <c r="A11" s="157" t="s">
        <v>31</v>
      </c>
      <c r="B11" s="167">
        <f t="shared" si="0"/>
        <v>1328.2</v>
      </c>
      <c r="C11" s="167">
        <f>B11/B14*100</f>
        <v>3.33599021504986</v>
      </c>
      <c r="D11" s="168">
        <v>-15.0392436560887</v>
      </c>
      <c r="E11" s="157">
        <v>2880</v>
      </c>
      <c r="F11" s="168">
        <v>1108.77</v>
      </c>
      <c r="G11" s="169">
        <v>550</v>
      </c>
      <c r="H11" s="168">
        <v>192.53</v>
      </c>
      <c r="I11" s="157">
        <v>64</v>
      </c>
      <c r="J11" s="157">
        <v>0.68</v>
      </c>
      <c r="K11" s="157">
        <v>0</v>
      </c>
      <c r="L11" s="157">
        <v>0</v>
      </c>
      <c r="M11" s="157">
        <v>3494</v>
      </c>
      <c r="N11" s="168">
        <v>1301.98</v>
      </c>
      <c r="O11" s="157">
        <v>1</v>
      </c>
      <c r="P11" s="157">
        <v>0.62</v>
      </c>
      <c r="Q11" s="168">
        <v>0</v>
      </c>
      <c r="R11" s="157">
        <v>2.45</v>
      </c>
      <c r="S11" s="157">
        <v>0</v>
      </c>
      <c r="T11" s="169">
        <v>0</v>
      </c>
      <c r="U11" s="157">
        <v>0</v>
      </c>
      <c r="V11" s="157">
        <v>23.15</v>
      </c>
      <c r="W11" s="157">
        <v>324</v>
      </c>
      <c r="X11" s="157">
        <v>99</v>
      </c>
      <c r="Y11" s="157">
        <v>187.95</v>
      </c>
      <c r="Z11" s="157">
        <v>105.88</v>
      </c>
    </row>
    <row r="12" s="151" customFormat="1" spans="1:26">
      <c r="A12" s="157" t="s">
        <v>32</v>
      </c>
      <c r="B12" s="167">
        <f t="shared" si="0"/>
        <v>13.29</v>
      </c>
      <c r="C12" s="167">
        <f>B12/B14*100</f>
        <v>0.0333799954509958</v>
      </c>
      <c r="D12" s="168">
        <v>-89.1448174467042</v>
      </c>
      <c r="E12" s="157">
        <v>5</v>
      </c>
      <c r="F12" s="168">
        <v>1.72</v>
      </c>
      <c r="G12" s="169">
        <v>0</v>
      </c>
      <c r="H12" s="168">
        <v>0</v>
      </c>
      <c r="I12" s="157">
        <v>0</v>
      </c>
      <c r="J12" s="157">
        <v>0</v>
      </c>
      <c r="K12" s="157">
        <v>0</v>
      </c>
      <c r="L12" s="157"/>
      <c r="M12" s="157">
        <v>5</v>
      </c>
      <c r="N12" s="168">
        <v>1.72</v>
      </c>
      <c r="O12" s="157">
        <v>0</v>
      </c>
      <c r="P12" s="157">
        <v>0</v>
      </c>
      <c r="Q12" s="168">
        <v>0</v>
      </c>
      <c r="R12" s="157">
        <v>0</v>
      </c>
      <c r="S12" s="157">
        <v>11.57</v>
      </c>
      <c r="T12" s="169">
        <v>0</v>
      </c>
      <c r="U12" s="157">
        <v>0</v>
      </c>
      <c r="V12" s="157">
        <v>0</v>
      </c>
      <c r="W12" s="157">
        <v>3301</v>
      </c>
      <c r="X12" s="168">
        <v>157.26</v>
      </c>
      <c r="Y12" s="168">
        <v>0.12</v>
      </c>
      <c r="Z12" s="157">
        <v>0.12</v>
      </c>
    </row>
    <row r="13" s="151" customFormat="1" spans="1:26">
      <c r="A13" s="157" t="s">
        <v>33</v>
      </c>
      <c r="B13" s="167">
        <f t="shared" si="0"/>
        <v>1675.43</v>
      </c>
      <c r="C13" s="167">
        <f>B13/B14*100</f>
        <v>4.20811480650578</v>
      </c>
      <c r="D13" s="168">
        <v>19.4636567174821</v>
      </c>
      <c r="E13" s="157">
        <v>4843</v>
      </c>
      <c r="F13" s="168">
        <v>1424.03</v>
      </c>
      <c r="G13" s="169">
        <v>292</v>
      </c>
      <c r="H13" s="168">
        <v>93.41</v>
      </c>
      <c r="I13" s="157">
        <v>0</v>
      </c>
      <c r="J13" s="157">
        <v>0</v>
      </c>
      <c r="K13" s="157">
        <v>0</v>
      </c>
      <c r="L13" s="157">
        <v>0</v>
      </c>
      <c r="M13" s="157">
        <v>4551</v>
      </c>
      <c r="N13" s="168">
        <v>1517.44</v>
      </c>
      <c r="O13" s="157">
        <v>3</v>
      </c>
      <c r="P13" s="157">
        <v>5.54</v>
      </c>
      <c r="Q13" s="168">
        <v>2.08</v>
      </c>
      <c r="R13" s="157">
        <v>136.28</v>
      </c>
      <c r="S13" s="157">
        <v>0</v>
      </c>
      <c r="T13" s="169">
        <v>0</v>
      </c>
      <c r="U13" s="157">
        <v>0</v>
      </c>
      <c r="V13" s="157">
        <v>14.09</v>
      </c>
      <c r="W13" s="157">
        <v>1686</v>
      </c>
      <c r="X13" s="168">
        <v>599.5</v>
      </c>
      <c r="Y13" s="168">
        <v>243.41</v>
      </c>
      <c r="Z13" s="157">
        <v>155.72</v>
      </c>
    </row>
    <row r="14" s="152" customFormat="1" spans="1:26">
      <c r="A14" s="157" t="s">
        <v>34</v>
      </c>
      <c r="B14" s="168">
        <f t="shared" si="0"/>
        <v>39814.2654618113</v>
      </c>
      <c r="C14" s="168"/>
      <c r="D14" s="170">
        <v>-1.29</v>
      </c>
      <c r="E14" s="169">
        <f t="shared" ref="E14:Z14" si="1">SUM(E6:E13)</f>
        <v>96036.086403125</v>
      </c>
      <c r="F14" s="168">
        <f t="shared" si="1"/>
        <v>26850.7358916038</v>
      </c>
      <c r="G14" s="169">
        <f t="shared" si="1"/>
        <v>36614</v>
      </c>
      <c r="H14" s="168">
        <f t="shared" si="1"/>
        <v>7029.38684</v>
      </c>
      <c r="I14" s="169">
        <f t="shared" si="1"/>
        <v>53538</v>
      </c>
      <c r="J14" s="168">
        <f t="shared" si="1"/>
        <v>615.918831</v>
      </c>
      <c r="K14" s="169">
        <f t="shared" si="1"/>
        <v>2406</v>
      </c>
      <c r="L14" s="168">
        <f t="shared" si="1"/>
        <v>400.424636</v>
      </c>
      <c r="M14" s="169">
        <f t="shared" si="1"/>
        <v>188010</v>
      </c>
      <c r="N14" s="168">
        <f t="shared" si="1"/>
        <v>34896.4661986038</v>
      </c>
      <c r="O14" s="169">
        <f t="shared" si="1"/>
        <v>255</v>
      </c>
      <c r="P14" s="168">
        <f t="shared" si="1"/>
        <v>253.492075471698</v>
      </c>
      <c r="Q14" s="168">
        <f t="shared" si="1"/>
        <v>62.0390386792453</v>
      </c>
      <c r="R14" s="168">
        <f t="shared" si="1"/>
        <v>1374.98321509434</v>
      </c>
      <c r="S14" s="168">
        <f t="shared" si="1"/>
        <v>1017.78867924528</v>
      </c>
      <c r="T14" s="169">
        <f t="shared" si="1"/>
        <v>0</v>
      </c>
      <c r="U14" s="168">
        <f t="shared" si="1"/>
        <v>0</v>
      </c>
      <c r="V14" s="168">
        <f t="shared" si="1"/>
        <v>2209.49625471698</v>
      </c>
      <c r="W14" s="169">
        <f t="shared" si="1"/>
        <v>28413</v>
      </c>
      <c r="X14" s="168">
        <f t="shared" si="1"/>
        <v>19491.895944</v>
      </c>
      <c r="Y14" s="168">
        <f t="shared" si="1"/>
        <v>5374.821899</v>
      </c>
      <c r="Z14" s="168">
        <f t="shared" si="1"/>
        <v>2832.87386</v>
      </c>
    </row>
    <row r="15" s="151" customFormat="1" ht="20.4" spans="1:26">
      <c r="A15" s="171" t="s">
        <v>35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88"/>
      <c r="R15" s="171"/>
      <c r="S15" s="171"/>
      <c r="T15" s="171"/>
      <c r="U15" s="171"/>
      <c r="V15" s="171"/>
      <c r="W15" s="171"/>
      <c r="X15" s="171"/>
      <c r="Y15" s="171"/>
      <c r="Z15" s="171"/>
    </row>
    <row r="16" s="151" customFormat="1" spans="1:26">
      <c r="A16" s="156" t="s">
        <v>2</v>
      </c>
      <c r="B16" s="157" t="s">
        <v>3</v>
      </c>
      <c r="C16" s="158" t="s">
        <v>4</v>
      </c>
      <c r="D16" s="159" t="s">
        <v>5</v>
      </c>
      <c r="E16" s="160" t="s">
        <v>6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57" t="s">
        <v>7</v>
      </c>
      <c r="P16" s="157"/>
      <c r="Q16" s="181" t="s">
        <v>8</v>
      </c>
      <c r="R16" s="159" t="s">
        <v>9</v>
      </c>
      <c r="S16" s="159" t="s">
        <v>10</v>
      </c>
      <c r="T16" s="182" t="s">
        <v>11</v>
      </c>
      <c r="U16" s="183"/>
      <c r="V16" s="159" t="s">
        <v>12</v>
      </c>
      <c r="W16" s="160" t="s">
        <v>13</v>
      </c>
      <c r="X16" s="160" t="s">
        <v>14</v>
      </c>
      <c r="Y16" s="160" t="s">
        <v>15</v>
      </c>
      <c r="Z16" s="160" t="s">
        <v>16</v>
      </c>
    </row>
    <row r="17" s="151" customFormat="1" ht="27" customHeight="1" spans="1:26">
      <c r="A17" s="156"/>
      <c r="B17" s="157"/>
      <c r="C17" s="161"/>
      <c r="D17" s="162"/>
      <c r="E17" s="160" t="s">
        <v>17</v>
      </c>
      <c r="F17" s="160"/>
      <c r="G17" s="163" t="s">
        <v>18</v>
      </c>
      <c r="H17" s="164"/>
      <c r="I17" s="157" t="s">
        <v>19</v>
      </c>
      <c r="J17" s="157"/>
      <c r="K17" s="157" t="s">
        <v>20</v>
      </c>
      <c r="L17" s="157"/>
      <c r="M17" s="157" t="s">
        <v>21</v>
      </c>
      <c r="N17" s="157"/>
      <c r="O17" s="157"/>
      <c r="P17" s="157"/>
      <c r="Q17" s="184"/>
      <c r="R17" s="162"/>
      <c r="S17" s="166"/>
      <c r="T17" s="185"/>
      <c r="U17" s="186"/>
      <c r="V17" s="162"/>
      <c r="W17" s="160"/>
      <c r="X17" s="160"/>
      <c r="Y17" s="160"/>
      <c r="Z17" s="160"/>
    </row>
    <row r="18" s="151" customFormat="1" ht="24" spans="1:26">
      <c r="A18" s="156"/>
      <c r="B18" s="157"/>
      <c r="C18" s="165"/>
      <c r="D18" s="166"/>
      <c r="E18" s="160" t="s">
        <v>22</v>
      </c>
      <c r="F18" s="157" t="s">
        <v>23</v>
      </c>
      <c r="G18" s="160" t="s">
        <v>22</v>
      </c>
      <c r="H18" s="157" t="s">
        <v>23</v>
      </c>
      <c r="I18" s="160" t="s">
        <v>22</v>
      </c>
      <c r="J18" s="157" t="s">
        <v>23</v>
      </c>
      <c r="K18" s="160" t="s">
        <v>22</v>
      </c>
      <c r="L18" s="168" t="s">
        <v>23</v>
      </c>
      <c r="M18" s="160" t="s">
        <v>22</v>
      </c>
      <c r="N18" s="157" t="s">
        <v>23</v>
      </c>
      <c r="O18" s="160" t="s">
        <v>24</v>
      </c>
      <c r="P18" s="157" t="s">
        <v>23</v>
      </c>
      <c r="Q18" s="187"/>
      <c r="R18" s="166"/>
      <c r="S18" s="160" t="s">
        <v>23</v>
      </c>
      <c r="T18" s="160" t="s">
        <v>25</v>
      </c>
      <c r="U18" s="160" t="s">
        <v>23</v>
      </c>
      <c r="V18" s="166"/>
      <c r="W18" s="160"/>
      <c r="X18" s="160"/>
      <c r="Y18" s="160"/>
      <c r="Z18" s="160"/>
    </row>
    <row r="19" s="151" customFormat="1" spans="1:26">
      <c r="A19" s="157" t="s">
        <v>26</v>
      </c>
      <c r="B19" s="168">
        <f t="shared" ref="B19:B25" si="2">N19+P19+Q19+R19+S19+U19+V19</f>
        <v>1639.155486</v>
      </c>
      <c r="C19" s="167">
        <f>B19/B25*100</f>
        <v>47.7736322381778</v>
      </c>
      <c r="D19" s="168">
        <v>5.82138143207387</v>
      </c>
      <c r="E19" s="169">
        <v>3900.429371875</v>
      </c>
      <c r="F19" s="168">
        <v>1289.371506</v>
      </c>
      <c r="G19" s="168">
        <v>271</v>
      </c>
      <c r="H19" s="168">
        <v>91.331202</v>
      </c>
      <c r="I19" s="169">
        <v>4223</v>
      </c>
      <c r="J19" s="168">
        <v>47.985261</v>
      </c>
      <c r="K19" s="169">
        <v>290</v>
      </c>
      <c r="L19" s="168">
        <v>32.757517</v>
      </c>
      <c r="M19" s="169">
        <v>8684</v>
      </c>
      <c r="N19" s="168">
        <v>1461.445486</v>
      </c>
      <c r="O19" s="157">
        <v>1</v>
      </c>
      <c r="P19" s="157">
        <v>1.51</v>
      </c>
      <c r="Q19" s="168">
        <v>0.51</v>
      </c>
      <c r="R19" s="157">
        <v>77.62</v>
      </c>
      <c r="S19" s="168">
        <v>2.4</v>
      </c>
      <c r="T19" s="157">
        <v>0</v>
      </c>
      <c r="U19" s="157">
        <v>0</v>
      </c>
      <c r="V19" s="157">
        <v>95.67</v>
      </c>
      <c r="W19" s="157">
        <v>904</v>
      </c>
      <c r="X19" s="168">
        <v>750.00846</v>
      </c>
      <c r="Y19" s="168">
        <v>173.940917</v>
      </c>
      <c r="Z19" s="168">
        <v>136.130559</v>
      </c>
    </row>
    <row r="20" s="151" customFormat="1" spans="1:26">
      <c r="A20" s="157" t="s">
        <v>27</v>
      </c>
      <c r="B20" s="168">
        <f t="shared" si="2"/>
        <v>568.85</v>
      </c>
      <c r="C20" s="167">
        <f>B20/B25*100</f>
        <v>16.5792878898906</v>
      </c>
      <c r="D20" s="168">
        <v>13.8610888710969</v>
      </c>
      <c r="E20" s="157">
        <v>1175</v>
      </c>
      <c r="F20" s="157">
        <v>433.18</v>
      </c>
      <c r="G20" s="157">
        <v>704</v>
      </c>
      <c r="H20" s="157">
        <v>119.41</v>
      </c>
      <c r="I20" s="157">
        <v>425</v>
      </c>
      <c r="J20" s="157">
        <v>4.81</v>
      </c>
      <c r="K20" s="157">
        <v>0</v>
      </c>
      <c r="L20" s="157">
        <v>0</v>
      </c>
      <c r="M20" s="157">
        <v>2304</v>
      </c>
      <c r="N20" s="157">
        <v>557.4</v>
      </c>
      <c r="O20" s="157">
        <v>1</v>
      </c>
      <c r="P20" s="157">
        <v>0.2</v>
      </c>
      <c r="Q20" s="169">
        <v>0</v>
      </c>
      <c r="R20" s="157">
        <v>4.18</v>
      </c>
      <c r="S20" s="157">
        <v>0</v>
      </c>
      <c r="T20" s="157">
        <v>0</v>
      </c>
      <c r="U20" s="157">
        <v>0</v>
      </c>
      <c r="V20" s="157">
        <v>7.07</v>
      </c>
      <c r="W20" s="157">
        <v>370</v>
      </c>
      <c r="X20" s="157">
        <v>234.85</v>
      </c>
      <c r="Y20" s="157">
        <v>76.3</v>
      </c>
      <c r="Z20" s="157">
        <v>48.3</v>
      </c>
    </row>
    <row r="21" s="151" customFormat="1" spans="1:26">
      <c r="A21" s="157" t="s">
        <v>28</v>
      </c>
      <c r="B21" s="168">
        <f t="shared" si="2"/>
        <v>289.24</v>
      </c>
      <c r="C21" s="167">
        <f>B21/B25*100</f>
        <v>8.42997842888625</v>
      </c>
      <c r="D21" s="168">
        <v>-21.1729757719456</v>
      </c>
      <c r="E21" s="157">
        <v>484</v>
      </c>
      <c r="F21" s="157">
        <v>222.71</v>
      </c>
      <c r="G21" s="157">
        <v>57</v>
      </c>
      <c r="H21" s="157">
        <v>16.2</v>
      </c>
      <c r="I21" s="157">
        <v>1013</v>
      </c>
      <c r="J21" s="157">
        <v>11.47</v>
      </c>
      <c r="K21" s="157">
        <v>25</v>
      </c>
      <c r="L21" s="157">
        <v>2.64</v>
      </c>
      <c r="M21" s="157">
        <v>1579</v>
      </c>
      <c r="N21" s="157">
        <v>253.02</v>
      </c>
      <c r="O21" s="157">
        <v>2</v>
      </c>
      <c r="P21" s="157">
        <v>0.81</v>
      </c>
      <c r="Q21" s="169">
        <v>0</v>
      </c>
      <c r="R21" s="157">
        <v>19.51</v>
      </c>
      <c r="S21" s="157">
        <v>0</v>
      </c>
      <c r="T21" s="157">
        <v>0</v>
      </c>
      <c r="U21" s="157">
        <v>0</v>
      </c>
      <c r="V21" s="157">
        <v>15.9</v>
      </c>
      <c r="W21" s="157">
        <v>287</v>
      </c>
      <c r="X21" s="157">
        <v>123.71</v>
      </c>
      <c r="Y21" s="157">
        <v>0</v>
      </c>
      <c r="Z21" s="157">
        <v>0</v>
      </c>
    </row>
    <row r="22" s="151" customFormat="1" spans="1:26">
      <c r="A22" s="157" t="s">
        <v>29</v>
      </c>
      <c r="B22" s="168">
        <f t="shared" si="2"/>
        <v>197.06</v>
      </c>
      <c r="C22" s="167">
        <f>B22/B25*100</f>
        <v>5.74336727007442</v>
      </c>
      <c r="D22" s="172">
        <v>-6.79216725002364</v>
      </c>
      <c r="E22" s="173">
        <v>647</v>
      </c>
      <c r="F22" s="173">
        <v>101.3</v>
      </c>
      <c r="G22" s="173">
        <v>616</v>
      </c>
      <c r="H22" s="172">
        <v>90.33</v>
      </c>
      <c r="I22" s="173">
        <v>0</v>
      </c>
      <c r="J22" s="173">
        <v>0</v>
      </c>
      <c r="K22" s="173">
        <v>0</v>
      </c>
      <c r="L22" s="172">
        <v>0</v>
      </c>
      <c r="M22" s="173">
        <v>1263</v>
      </c>
      <c r="N22" s="172">
        <v>191.63</v>
      </c>
      <c r="O22" s="157">
        <v>0</v>
      </c>
      <c r="P22" s="157">
        <v>0</v>
      </c>
      <c r="Q22" s="172">
        <v>0.34</v>
      </c>
      <c r="R22" s="172">
        <v>0</v>
      </c>
      <c r="S22" s="172">
        <v>0</v>
      </c>
      <c r="T22" s="173">
        <v>0</v>
      </c>
      <c r="U22" s="157">
        <v>0</v>
      </c>
      <c r="V22" s="172">
        <v>5.09</v>
      </c>
      <c r="W22" s="173">
        <v>148</v>
      </c>
      <c r="X22" s="172">
        <v>65.45</v>
      </c>
      <c r="Y22" s="172">
        <v>0</v>
      </c>
      <c r="Z22" s="172">
        <v>0</v>
      </c>
    </row>
    <row r="23" s="151" customFormat="1" spans="1:26">
      <c r="A23" s="157" t="s">
        <v>30</v>
      </c>
      <c r="B23" s="168">
        <f t="shared" si="2"/>
        <v>681.162771698113</v>
      </c>
      <c r="C23" s="167">
        <f>B23/B25*100</f>
        <v>19.8526741528677</v>
      </c>
      <c r="D23" s="172">
        <v>52.7967661722313</v>
      </c>
      <c r="E23" s="173">
        <v>1526</v>
      </c>
      <c r="F23" s="173">
        <v>322.338636792453</v>
      </c>
      <c r="G23" s="173">
        <v>1871</v>
      </c>
      <c r="H23" s="172">
        <v>306.67</v>
      </c>
      <c r="I23" s="173">
        <v>1</v>
      </c>
      <c r="J23" s="168">
        <v>0.012</v>
      </c>
      <c r="K23" s="173">
        <v>0</v>
      </c>
      <c r="L23" s="172">
        <v>0</v>
      </c>
      <c r="M23" s="173">
        <v>3398</v>
      </c>
      <c r="N23" s="172">
        <v>629.020636792453</v>
      </c>
      <c r="O23" s="157">
        <v>0</v>
      </c>
      <c r="P23" s="157">
        <v>0</v>
      </c>
      <c r="Q23" s="172">
        <v>1.27439905660377</v>
      </c>
      <c r="R23" s="172">
        <v>11.5447169811321</v>
      </c>
      <c r="S23" s="172">
        <v>15.27</v>
      </c>
      <c r="T23" s="173">
        <v>0</v>
      </c>
      <c r="U23" s="157">
        <v>0</v>
      </c>
      <c r="V23" s="172">
        <v>24.0530188679246</v>
      </c>
      <c r="W23" s="173">
        <v>76</v>
      </c>
      <c r="X23" s="172">
        <v>244.48</v>
      </c>
      <c r="Y23" s="172">
        <v>69.24</v>
      </c>
      <c r="Z23" s="172">
        <v>48</v>
      </c>
    </row>
    <row r="24" s="151" customFormat="1" spans="1:26">
      <c r="A24" s="157" t="s">
        <v>31</v>
      </c>
      <c r="B24" s="168">
        <f t="shared" si="2"/>
        <v>55.62</v>
      </c>
      <c r="C24" s="167">
        <f>B24/B25*100</f>
        <v>1.62106002010321</v>
      </c>
      <c r="D24" s="168" t="s">
        <v>36</v>
      </c>
      <c r="E24" s="157">
        <v>160</v>
      </c>
      <c r="F24" s="168">
        <v>53.51</v>
      </c>
      <c r="G24" s="157">
        <v>0</v>
      </c>
      <c r="H24" s="168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160</v>
      </c>
      <c r="N24" s="168">
        <v>53.51</v>
      </c>
      <c r="O24" s="157">
        <v>0</v>
      </c>
      <c r="P24" s="168">
        <v>0</v>
      </c>
      <c r="Q24" s="168">
        <v>0</v>
      </c>
      <c r="R24" s="157">
        <v>0.38</v>
      </c>
      <c r="S24" s="157">
        <v>0</v>
      </c>
      <c r="T24" s="157">
        <v>0</v>
      </c>
      <c r="U24" s="157">
        <v>0</v>
      </c>
      <c r="V24" s="168">
        <v>1.73</v>
      </c>
      <c r="W24" s="157">
        <v>6</v>
      </c>
      <c r="X24" s="157">
        <v>0.92</v>
      </c>
      <c r="Y24" s="168">
        <v>8.56</v>
      </c>
      <c r="Z24" s="168">
        <v>5.28</v>
      </c>
    </row>
    <row r="25" s="151" customFormat="1" spans="1:26">
      <c r="A25" s="157" t="s">
        <v>34</v>
      </c>
      <c r="B25" s="168">
        <f t="shared" si="2"/>
        <v>3431.08825769811</v>
      </c>
      <c r="C25" s="167"/>
      <c r="D25" s="168">
        <v>11.66</v>
      </c>
      <c r="E25" s="169">
        <f t="shared" ref="E25:Z25" si="3">SUM(E19:E24)</f>
        <v>7892.429371875</v>
      </c>
      <c r="F25" s="168">
        <f t="shared" si="3"/>
        <v>2422.41014279245</v>
      </c>
      <c r="G25" s="169">
        <f t="shared" si="3"/>
        <v>3519</v>
      </c>
      <c r="H25" s="168">
        <f t="shared" si="3"/>
        <v>623.941202</v>
      </c>
      <c r="I25" s="169">
        <f t="shared" si="3"/>
        <v>5662</v>
      </c>
      <c r="J25" s="168">
        <f t="shared" si="3"/>
        <v>64.277261</v>
      </c>
      <c r="K25" s="169">
        <f t="shared" si="3"/>
        <v>315</v>
      </c>
      <c r="L25" s="168">
        <f t="shared" si="3"/>
        <v>35.397517</v>
      </c>
      <c r="M25" s="169">
        <f t="shared" si="3"/>
        <v>17388</v>
      </c>
      <c r="N25" s="168">
        <f t="shared" si="3"/>
        <v>3146.02612279245</v>
      </c>
      <c r="O25" s="169">
        <f t="shared" si="3"/>
        <v>4</v>
      </c>
      <c r="P25" s="168">
        <f t="shared" si="3"/>
        <v>2.52</v>
      </c>
      <c r="Q25" s="168">
        <f t="shared" si="3"/>
        <v>2.12439905660377</v>
      </c>
      <c r="R25" s="168">
        <f t="shared" si="3"/>
        <v>113.234716981132</v>
      </c>
      <c r="S25" s="168">
        <f t="shared" si="3"/>
        <v>17.67</v>
      </c>
      <c r="T25" s="169">
        <f t="shared" si="3"/>
        <v>0</v>
      </c>
      <c r="U25" s="169">
        <f t="shared" si="3"/>
        <v>0</v>
      </c>
      <c r="V25" s="168">
        <f t="shared" si="3"/>
        <v>149.513018867925</v>
      </c>
      <c r="W25" s="169">
        <f t="shared" si="3"/>
        <v>1791</v>
      </c>
      <c r="X25" s="168">
        <f t="shared" si="3"/>
        <v>1419.41846</v>
      </c>
      <c r="Y25" s="168">
        <f t="shared" si="3"/>
        <v>328.040917</v>
      </c>
      <c r="Z25" s="168">
        <f t="shared" si="3"/>
        <v>237.710559</v>
      </c>
    </row>
    <row r="26" s="151" customFormat="1" ht="20.4" spans="1:26">
      <c r="A26" s="171" t="s">
        <v>37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88"/>
      <c r="R26" s="171"/>
      <c r="S26" s="171"/>
      <c r="T26" s="171"/>
      <c r="U26" s="171"/>
      <c r="V26" s="171"/>
      <c r="W26" s="171"/>
      <c r="X26" s="171"/>
      <c r="Y26" s="171"/>
      <c r="Z26" s="171"/>
    </row>
    <row r="27" s="151" customFormat="1" spans="1:26">
      <c r="A27" s="156" t="s">
        <v>2</v>
      </c>
      <c r="B27" s="157" t="s">
        <v>3</v>
      </c>
      <c r="C27" s="158" t="s">
        <v>4</v>
      </c>
      <c r="D27" s="159" t="s">
        <v>5</v>
      </c>
      <c r="E27" s="160" t="s">
        <v>6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57" t="s">
        <v>7</v>
      </c>
      <c r="P27" s="157"/>
      <c r="Q27" s="181" t="s">
        <v>8</v>
      </c>
      <c r="R27" s="159" t="s">
        <v>9</v>
      </c>
      <c r="S27" s="159" t="s">
        <v>10</v>
      </c>
      <c r="T27" s="182" t="s">
        <v>11</v>
      </c>
      <c r="U27" s="183"/>
      <c r="V27" s="159" t="s">
        <v>12</v>
      </c>
      <c r="W27" s="160" t="s">
        <v>13</v>
      </c>
      <c r="X27" s="160" t="s">
        <v>14</v>
      </c>
      <c r="Y27" s="160" t="s">
        <v>15</v>
      </c>
      <c r="Z27" s="160" t="s">
        <v>16</v>
      </c>
    </row>
    <row r="28" s="151" customFormat="1" spans="1:26">
      <c r="A28" s="156"/>
      <c r="B28" s="157"/>
      <c r="C28" s="161"/>
      <c r="D28" s="162"/>
      <c r="E28" s="160" t="s">
        <v>17</v>
      </c>
      <c r="F28" s="160"/>
      <c r="G28" s="163" t="s">
        <v>18</v>
      </c>
      <c r="H28" s="164"/>
      <c r="I28" s="157" t="s">
        <v>19</v>
      </c>
      <c r="J28" s="157"/>
      <c r="K28" s="157" t="s">
        <v>20</v>
      </c>
      <c r="L28" s="157"/>
      <c r="M28" s="157" t="s">
        <v>21</v>
      </c>
      <c r="N28" s="157"/>
      <c r="O28" s="157"/>
      <c r="P28" s="157"/>
      <c r="Q28" s="184"/>
      <c r="R28" s="162"/>
      <c r="S28" s="166"/>
      <c r="T28" s="185"/>
      <c r="U28" s="186"/>
      <c r="V28" s="162"/>
      <c r="W28" s="160"/>
      <c r="X28" s="160"/>
      <c r="Y28" s="160"/>
      <c r="Z28" s="160"/>
    </row>
    <row r="29" s="151" customFormat="1" ht="24" spans="1:26">
      <c r="A29" s="156"/>
      <c r="B29" s="157"/>
      <c r="C29" s="165"/>
      <c r="D29" s="166"/>
      <c r="E29" s="160" t="s">
        <v>22</v>
      </c>
      <c r="F29" s="157" t="s">
        <v>23</v>
      </c>
      <c r="G29" s="160" t="s">
        <v>22</v>
      </c>
      <c r="H29" s="157" t="s">
        <v>23</v>
      </c>
      <c r="I29" s="160" t="s">
        <v>22</v>
      </c>
      <c r="J29" s="157" t="s">
        <v>23</v>
      </c>
      <c r="K29" s="160" t="s">
        <v>22</v>
      </c>
      <c r="L29" s="168" t="s">
        <v>23</v>
      </c>
      <c r="M29" s="160" t="s">
        <v>22</v>
      </c>
      <c r="N29" s="157" t="s">
        <v>23</v>
      </c>
      <c r="O29" s="160" t="s">
        <v>24</v>
      </c>
      <c r="P29" s="157" t="s">
        <v>23</v>
      </c>
      <c r="Q29" s="187"/>
      <c r="R29" s="166"/>
      <c r="S29" s="160" t="s">
        <v>23</v>
      </c>
      <c r="T29" s="160" t="s">
        <v>25</v>
      </c>
      <c r="U29" s="160" t="s">
        <v>23</v>
      </c>
      <c r="V29" s="166"/>
      <c r="W29" s="160"/>
      <c r="X29" s="160"/>
      <c r="Y29" s="160"/>
      <c r="Z29" s="160"/>
    </row>
    <row r="30" s="151" customFormat="1" spans="1:26">
      <c r="A30" s="157" t="s">
        <v>26</v>
      </c>
      <c r="B30" s="168">
        <f t="shared" ref="B30:B36" si="4">N30+P30+Q30+R30+S30+U30+V30</f>
        <v>3010.64215</v>
      </c>
      <c r="C30" s="168">
        <f>B30/B36*100</f>
        <v>49.417900313463</v>
      </c>
      <c r="D30" s="174">
        <v>3.68272901222562</v>
      </c>
      <c r="E30" s="175">
        <v>5456.346440625</v>
      </c>
      <c r="F30" s="176">
        <v>1933.431148</v>
      </c>
      <c r="G30" s="100">
        <v>422</v>
      </c>
      <c r="H30" s="176">
        <v>149.827049</v>
      </c>
      <c r="I30" s="100">
        <v>12915</v>
      </c>
      <c r="J30" s="176">
        <v>147.106594</v>
      </c>
      <c r="K30" s="100">
        <v>513</v>
      </c>
      <c r="L30" s="176">
        <v>78.037359</v>
      </c>
      <c r="M30" s="175">
        <v>19306</v>
      </c>
      <c r="N30" s="176">
        <v>2308.40215</v>
      </c>
      <c r="O30" s="100">
        <v>1</v>
      </c>
      <c r="P30" s="176">
        <v>0.98</v>
      </c>
      <c r="Q30" s="174">
        <v>35.18</v>
      </c>
      <c r="R30" s="176">
        <v>73.83</v>
      </c>
      <c r="S30" s="176">
        <v>74.8</v>
      </c>
      <c r="T30" s="175">
        <v>0</v>
      </c>
      <c r="U30" s="175">
        <v>0</v>
      </c>
      <c r="V30" s="176">
        <v>517.45</v>
      </c>
      <c r="W30" s="100">
        <v>1636</v>
      </c>
      <c r="X30" s="189">
        <v>1716.279429</v>
      </c>
      <c r="Y30" s="189">
        <v>236.601658</v>
      </c>
      <c r="Z30" s="189">
        <v>173.893663</v>
      </c>
    </row>
    <row r="31" s="151" customFormat="1" spans="1:26">
      <c r="A31" s="157" t="s">
        <v>27</v>
      </c>
      <c r="B31" s="168">
        <f t="shared" si="4"/>
        <v>1210.86</v>
      </c>
      <c r="C31" s="168">
        <f>B31/B36*100</f>
        <v>19.8755467412691</v>
      </c>
      <c r="D31" s="168">
        <v>35.1361003537828</v>
      </c>
      <c r="E31" s="157">
        <v>5845</v>
      </c>
      <c r="F31" s="157">
        <v>922.89</v>
      </c>
      <c r="G31" s="157">
        <v>731</v>
      </c>
      <c r="H31" s="157">
        <v>136.11</v>
      </c>
      <c r="I31" s="157">
        <v>1541</v>
      </c>
      <c r="J31" s="157">
        <v>17.45</v>
      </c>
      <c r="K31" s="157">
        <v>0</v>
      </c>
      <c r="L31" s="157">
        <v>0</v>
      </c>
      <c r="M31" s="157">
        <v>8117</v>
      </c>
      <c r="N31" s="157">
        <v>1076.45</v>
      </c>
      <c r="O31" s="157">
        <v>68</v>
      </c>
      <c r="P31" s="157">
        <v>54.07</v>
      </c>
      <c r="Q31" s="168">
        <v>0</v>
      </c>
      <c r="R31" s="157">
        <v>13.24</v>
      </c>
      <c r="S31" s="157">
        <v>31.22</v>
      </c>
      <c r="T31" s="157">
        <v>0</v>
      </c>
      <c r="U31" s="157">
        <v>0</v>
      </c>
      <c r="V31" s="157">
        <v>35.88</v>
      </c>
      <c r="W31" s="157">
        <v>694</v>
      </c>
      <c r="X31" s="157">
        <v>495.63</v>
      </c>
      <c r="Y31" s="157">
        <v>149.8</v>
      </c>
      <c r="Z31" s="157">
        <v>89.5</v>
      </c>
    </row>
    <row r="32" s="151" customFormat="1" spans="1:26">
      <c r="A32" s="157" t="s">
        <v>28</v>
      </c>
      <c r="B32" s="168">
        <f t="shared" si="4"/>
        <v>569.51</v>
      </c>
      <c r="C32" s="168">
        <f>B32/B36*100</f>
        <v>9.348167934047</v>
      </c>
      <c r="D32" s="168">
        <v>-3.04562478719782</v>
      </c>
      <c r="E32" s="157">
        <v>822</v>
      </c>
      <c r="F32" s="157">
        <v>364.11</v>
      </c>
      <c r="G32" s="157">
        <v>269</v>
      </c>
      <c r="H32" s="157">
        <v>86.62</v>
      </c>
      <c r="I32" s="157">
        <v>926</v>
      </c>
      <c r="J32" s="157">
        <v>10.81</v>
      </c>
      <c r="K32" s="157">
        <v>5</v>
      </c>
      <c r="L32" s="157">
        <v>0.53</v>
      </c>
      <c r="M32" s="157">
        <v>2022</v>
      </c>
      <c r="N32" s="157">
        <v>462.07</v>
      </c>
      <c r="O32" s="157">
        <v>1</v>
      </c>
      <c r="P32" s="157">
        <v>0.26</v>
      </c>
      <c r="Q32" s="168">
        <v>0</v>
      </c>
      <c r="R32" s="157">
        <v>17.04</v>
      </c>
      <c r="S32" s="157">
        <v>27.44</v>
      </c>
      <c r="T32" s="157">
        <v>0</v>
      </c>
      <c r="U32" s="157">
        <v>0</v>
      </c>
      <c r="V32" s="157">
        <v>62.7</v>
      </c>
      <c r="W32" s="157">
        <v>575</v>
      </c>
      <c r="X32" s="157">
        <v>273.45</v>
      </c>
      <c r="Y32" s="157">
        <v>0</v>
      </c>
      <c r="Z32" s="157">
        <v>0</v>
      </c>
    </row>
    <row r="33" s="151" customFormat="1" spans="1:26">
      <c r="A33" s="157" t="s">
        <v>30</v>
      </c>
      <c r="B33" s="168">
        <f t="shared" si="4"/>
        <v>887.477617924528</v>
      </c>
      <c r="C33" s="168">
        <f>B33/B36*100</f>
        <v>14.5674172711041</v>
      </c>
      <c r="D33" s="168">
        <v>57.7780187782139</v>
      </c>
      <c r="E33" s="157">
        <v>1715</v>
      </c>
      <c r="F33" s="168">
        <v>334.789350943396</v>
      </c>
      <c r="G33" s="157">
        <v>2962</v>
      </c>
      <c r="H33" s="168">
        <v>508.03</v>
      </c>
      <c r="I33" s="157">
        <v>0</v>
      </c>
      <c r="J33" s="157">
        <v>0</v>
      </c>
      <c r="K33" s="157">
        <v>0</v>
      </c>
      <c r="L33" s="157">
        <v>0</v>
      </c>
      <c r="M33" s="157">
        <v>4677</v>
      </c>
      <c r="N33" s="168">
        <v>842.819350943396</v>
      </c>
      <c r="O33" s="157">
        <v>0</v>
      </c>
      <c r="P33" s="168">
        <v>0</v>
      </c>
      <c r="Q33" s="168">
        <v>0.421037735849057</v>
      </c>
      <c r="R33" s="168">
        <v>25.9168801886792</v>
      </c>
      <c r="S33" s="157">
        <v>0</v>
      </c>
      <c r="T33" s="157">
        <v>0</v>
      </c>
      <c r="U33" s="157">
        <v>0</v>
      </c>
      <c r="V33" s="168">
        <v>18.3203490566037</v>
      </c>
      <c r="W33" s="157">
        <v>237</v>
      </c>
      <c r="X33" s="168">
        <v>289.46</v>
      </c>
      <c r="Y33" s="168">
        <v>78.65</v>
      </c>
      <c r="Z33" s="168">
        <v>51.71</v>
      </c>
    </row>
    <row r="34" s="151" customFormat="1" spans="1:26">
      <c r="A34" s="157" t="s">
        <v>29</v>
      </c>
      <c r="B34" s="168">
        <f t="shared" si="4"/>
        <v>214.72</v>
      </c>
      <c r="C34" s="168">
        <f>B34/B36*100</f>
        <v>3.52450109532505</v>
      </c>
      <c r="D34" s="168" t="s">
        <v>36</v>
      </c>
      <c r="E34" s="157">
        <v>895</v>
      </c>
      <c r="F34" s="168">
        <v>134.91</v>
      </c>
      <c r="G34" s="157">
        <v>460</v>
      </c>
      <c r="H34" s="168">
        <v>69.76</v>
      </c>
      <c r="I34" s="157">
        <v>0</v>
      </c>
      <c r="J34" s="157">
        <v>0</v>
      </c>
      <c r="K34" s="157">
        <v>0</v>
      </c>
      <c r="L34" s="157">
        <v>0</v>
      </c>
      <c r="M34" s="157">
        <v>1355</v>
      </c>
      <c r="N34" s="168">
        <v>204.67</v>
      </c>
      <c r="O34" s="157">
        <v>0</v>
      </c>
      <c r="P34" s="168">
        <v>0</v>
      </c>
      <c r="Q34" s="168">
        <v>0.11</v>
      </c>
      <c r="R34" s="157">
        <v>0</v>
      </c>
      <c r="S34" s="157">
        <v>0</v>
      </c>
      <c r="T34" s="157">
        <v>0</v>
      </c>
      <c r="U34" s="157">
        <v>0</v>
      </c>
      <c r="V34" s="168">
        <v>9.94</v>
      </c>
      <c r="W34" s="157">
        <v>199</v>
      </c>
      <c r="X34" s="168">
        <v>79.19</v>
      </c>
      <c r="Y34" s="168">
        <v>4.64</v>
      </c>
      <c r="Z34" s="168">
        <v>4.64</v>
      </c>
    </row>
    <row r="35" s="151" customFormat="1" spans="1:26">
      <c r="A35" s="157" t="s">
        <v>31</v>
      </c>
      <c r="B35" s="168">
        <f t="shared" si="4"/>
        <v>199</v>
      </c>
      <c r="C35" s="168">
        <f>B35/B36*100</f>
        <v>3.26646664479176</v>
      </c>
      <c r="D35" s="168">
        <v>-16.2069981893974</v>
      </c>
      <c r="E35" s="157">
        <v>402</v>
      </c>
      <c r="F35" s="168">
        <v>129.8</v>
      </c>
      <c r="G35" s="169">
        <v>195</v>
      </c>
      <c r="H35" s="168">
        <v>64.48</v>
      </c>
      <c r="I35" s="157">
        <v>2</v>
      </c>
      <c r="J35" s="157">
        <v>0.02</v>
      </c>
      <c r="K35" s="157">
        <v>0</v>
      </c>
      <c r="L35" s="157">
        <v>0</v>
      </c>
      <c r="M35" s="157">
        <v>599</v>
      </c>
      <c r="N35" s="168">
        <v>194.3</v>
      </c>
      <c r="O35" s="157">
        <v>0</v>
      </c>
      <c r="P35" s="157">
        <v>0</v>
      </c>
      <c r="Q35" s="168">
        <v>0</v>
      </c>
      <c r="R35" s="157">
        <v>0.7</v>
      </c>
      <c r="S35" s="157">
        <v>0</v>
      </c>
      <c r="T35" s="157">
        <v>0</v>
      </c>
      <c r="U35" s="157">
        <v>0</v>
      </c>
      <c r="V35" s="157">
        <v>4</v>
      </c>
      <c r="W35" s="157">
        <v>51</v>
      </c>
      <c r="X35" s="168">
        <v>15.19</v>
      </c>
      <c r="Y35" s="168">
        <v>32.3</v>
      </c>
      <c r="Z35" s="168">
        <v>19.08</v>
      </c>
    </row>
    <row r="36" s="151" customFormat="1" ht="15.6" spans="1:27">
      <c r="A36" s="157" t="s">
        <v>34</v>
      </c>
      <c r="B36" s="168">
        <f t="shared" si="4"/>
        <v>6092.20976792453</v>
      </c>
      <c r="C36" s="157"/>
      <c r="D36" s="157">
        <v>17.45</v>
      </c>
      <c r="E36" s="169">
        <f t="shared" ref="E36:Z36" si="5">SUM(E30:E35)</f>
        <v>15135.346440625</v>
      </c>
      <c r="F36" s="168">
        <f t="shared" si="5"/>
        <v>3819.9304989434</v>
      </c>
      <c r="G36" s="169">
        <f t="shared" si="5"/>
        <v>5039</v>
      </c>
      <c r="H36" s="168">
        <f t="shared" si="5"/>
        <v>1014.827049</v>
      </c>
      <c r="I36" s="169">
        <f t="shared" si="5"/>
        <v>15384</v>
      </c>
      <c r="J36" s="168">
        <f t="shared" si="5"/>
        <v>175.386594</v>
      </c>
      <c r="K36" s="169">
        <f t="shared" si="5"/>
        <v>518</v>
      </c>
      <c r="L36" s="168">
        <f t="shared" si="5"/>
        <v>78.567359</v>
      </c>
      <c r="M36" s="169">
        <f t="shared" si="5"/>
        <v>36076</v>
      </c>
      <c r="N36" s="168">
        <f t="shared" si="5"/>
        <v>5088.7115009434</v>
      </c>
      <c r="O36" s="169">
        <f t="shared" si="5"/>
        <v>70</v>
      </c>
      <c r="P36" s="168">
        <f t="shared" si="5"/>
        <v>55.31</v>
      </c>
      <c r="Q36" s="168">
        <f t="shared" si="5"/>
        <v>35.7110377358491</v>
      </c>
      <c r="R36" s="168">
        <f t="shared" si="5"/>
        <v>130.726880188679</v>
      </c>
      <c r="S36" s="168">
        <f t="shared" si="5"/>
        <v>133.46</v>
      </c>
      <c r="T36" s="169">
        <f t="shared" si="5"/>
        <v>0</v>
      </c>
      <c r="U36" s="168">
        <f t="shared" si="5"/>
        <v>0</v>
      </c>
      <c r="V36" s="168">
        <f t="shared" si="5"/>
        <v>648.290349056604</v>
      </c>
      <c r="W36" s="169">
        <f t="shared" si="5"/>
        <v>3392</v>
      </c>
      <c r="X36" s="168">
        <f t="shared" si="5"/>
        <v>2869.199429</v>
      </c>
      <c r="Y36" s="168">
        <f t="shared" si="5"/>
        <v>501.991658</v>
      </c>
      <c r="Z36" s="169">
        <f t="shared" si="5"/>
        <v>338.823663</v>
      </c>
      <c r="AA36" s="191"/>
    </row>
    <row r="37" s="151" customFormat="1" ht="20.4" spans="1:27">
      <c r="A37" s="171" t="s">
        <v>38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88"/>
      <c r="R37" s="171"/>
      <c r="S37" s="171"/>
      <c r="T37" s="171"/>
      <c r="U37" s="171"/>
      <c r="V37" s="171"/>
      <c r="W37" s="171"/>
      <c r="X37" s="171"/>
      <c r="Y37" s="171"/>
      <c r="Z37" s="171"/>
      <c r="AA37" s="191"/>
    </row>
    <row r="38" s="151" customFormat="1" ht="15.6" spans="1:27">
      <c r="A38" s="156" t="s">
        <v>2</v>
      </c>
      <c r="B38" s="157" t="s">
        <v>3</v>
      </c>
      <c r="C38" s="158" t="s">
        <v>4</v>
      </c>
      <c r="D38" s="159" t="s">
        <v>5</v>
      </c>
      <c r="E38" s="160" t="s">
        <v>6</v>
      </c>
      <c r="F38" s="160"/>
      <c r="G38" s="160"/>
      <c r="H38" s="160"/>
      <c r="I38" s="160"/>
      <c r="J38" s="160"/>
      <c r="K38" s="160"/>
      <c r="L38" s="160"/>
      <c r="M38" s="160"/>
      <c r="N38" s="160"/>
      <c r="O38" s="157" t="s">
        <v>7</v>
      </c>
      <c r="P38" s="157"/>
      <c r="Q38" s="181" t="s">
        <v>8</v>
      </c>
      <c r="R38" s="159" t="s">
        <v>9</v>
      </c>
      <c r="S38" s="159" t="s">
        <v>10</v>
      </c>
      <c r="T38" s="182" t="s">
        <v>11</v>
      </c>
      <c r="U38" s="183"/>
      <c r="V38" s="159" t="s">
        <v>12</v>
      </c>
      <c r="W38" s="160" t="s">
        <v>13</v>
      </c>
      <c r="X38" s="160" t="s">
        <v>14</v>
      </c>
      <c r="Y38" s="160" t="s">
        <v>15</v>
      </c>
      <c r="Z38" s="160" t="s">
        <v>16</v>
      </c>
      <c r="AA38" s="191"/>
    </row>
    <row r="39" s="151" customFormat="1" ht="15.6" spans="1:27">
      <c r="A39" s="156"/>
      <c r="B39" s="157"/>
      <c r="C39" s="161"/>
      <c r="D39" s="162"/>
      <c r="E39" s="160" t="s">
        <v>17</v>
      </c>
      <c r="F39" s="160"/>
      <c r="G39" s="163" t="s">
        <v>18</v>
      </c>
      <c r="H39" s="164"/>
      <c r="I39" s="157" t="s">
        <v>19</v>
      </c>
      <c r="J39" s="157"/>
      <c r="K39" s="157" t="s">
        <v>20</v>
      </c>
      <c r="L39" s="157"/>
      <c r="M39" s="157" t="s">
        <v>21</v>
      </c>
      <c r="N39" s="157"/>
      <c r="O39" s="157"/>
      <c r="P39" s="157"/>
      <c r="Q39" s="184"/>
      <c r="R39" s="162"/>
      <c r="S39" s="166"/>
      <c r="T39" s="185"/>
      <c r="U39" s="186"/>
      <c r="V39" s="162"/>
      <c r="W39" s="160"/>
      <c r="X39" s="160"/>
      <c r="Y39" s="160"/>
      <c r="Z39" s="160"/>
      <c r="AA39" s="191"/>
    </row>
    <row r="40" s="151" customFormat="1" ht="24" spans="1:27">
      <c r="A40" s="156"/>
      <c r="B40" s="157"/>
      <c r="C40" s="165"/>
      <c r="D40" s="166"/>
      <c r="E40" s="160" t="s">
        <v>22</v>
      </c>
      <c r="F40" s="157" t="s">
        <v>23</v>
      </c>
      <c r="G40" s="160" t="s">
        <v>22</v>
      </c>
      <c r="H40" s="157" t="s">
        <v>23</v>
      </c>
      <c r="I40" s="160" t="s">
        <v>22</v>
      </c>
      <c r="J40" s="157" t="s">
        <v>23</v>
      </c>
      <c r="K40" s="160" t="s">
        <v>22</v>
      </c>
      <c r="L40" s="168" t="s">
        <v>23</v>
      </c>
      <c r="M40" s="160" t="s">
        <v>22</v>
      </c>
      <c r="N40" s="157" t="s">
        <v>23</v>
      </c>
      <c r="O40" s="160" t="s">
        <v>24</v>
      </c>
      <c r="P40" s="157" t="s">
        <v>23</v>
      </c>
      <c r="Q40" s="187"/>
      <c r="R40" s="166"/>
      <c r="S40" s="160" t="s">
        <v>23</v>
      </c>
      <c r="T40" s="160" t="s">
        <v>25</v>
      </c>
      <c r="U40" s="160" t="s">
        <v>23</v>
      </c>
      <c r="V40" s="166"/>
      <c r="W40" s="160"/>
      <c r="X40" s="160"/>
      <c r="Y40" s="160"/>
      <c r="Z40" s="160"/>
      <c r="AA40" s="191"/>
    </row>
    <row r="41" s="151" customFormat="1" spans="1:27">
      <c r="A41" s="157" t="s">
        <v>26</v>
      </c>
      <c r="B41" s="168">
        <f t="shared" ref="B41:B45" si="6">N41+P41+Q41+R41+S41+U41+V41</f>
        <v>2162.401086</v>
      </c>
      <c r="C41" s="167">
        <f>B41/B45*100</f>
        <v>56.9827047053051</v>
      </c>
      <c r="D41" s="174">
        <v>-36.3859200649193</v>
      </c>
      <c r="E41" s="175">
        <v>3679.694771875</v>
      </c>
      <c r="F41" s="176">
        <v>1314.824557</v>
      </c>
      <c r="G41" s="100">
        <v>293</v>
      </c>
      <c r="H41" s="176">
        <v>98.750212</v>
      </c>
      <c r="I41" s="100">
        <v>8262</v>
      </c>
      <c r="J41" s="176">
        <v>94.943779</v>
      </c>
      <c r="K41" s="100">
        <v>247</v>
      </c>
      <c r="L41" s="176">
        <v>65.252538</v>
      </c>
      <c r="M41" s="175">
        <v>12482</v>
      </c>
      <c r="N41" s="176">
        <v>1573.771086</v>
      </c>
      <c r="O41" s="100">
        <v>12</v>
      </c>
      <c r="P41" s="176">
        <v>34.61</v>
      </c>
      <c r="Q41" s="174">
        <v>1.04</v>
      </c>
      <c r="R41" s="176">
        <v>176.58</v>
      </c>
      <c r="S41" s="176">
        <v>109.96</v>
      </c>
      <c r="T41" s="175">
        <v>0</v>
      </c>
      <c r="U41" s="175">
        <v>0</v>
      </c>
      <c r="V41" s="176">
        <v>266.44</v>
      </c>
      <c r="W41" s="100">
        <v>1007</v>
      </c>
      <c r="X41" s="189">
        <v>1387.053329</v>
      </c>
      <c r="Y41" s="189">
        <v>153.84108</v>
      </c>
      <c r="Z41" s="189">
        <v>103.698887</v>
      </c>
      <c r="AA41" s="192"/>
    </row>
    <row r="42" s="151" customFormat="1" ht="15.6" spans="1:27">
      <c r="A42" s="157" t="s">
        <v>27</v>
      </c>
      <c r="B42" s="168">
        <f t="shared" si="6"/>
        <v>1041.48</v>
      </c>
      <c r="C42" s="167">
        <f>B42/B45*100</f>
        <v>27.4446529280374</v>
      </c>
      <c r="D42" s="168">
        <v>9.81558219719733</v>
      </c>
      <c r="E42" s="157">
        <v>4696</v>
      </c>
      <c r="F42" s="157">
        <v>621.81</v>
      </c>
      <c r="G42" s="157">
        <v>661</v>
      </c>
      <c r="H42" s="157">
        <v>123.07</v>
      </c>
      <c r="I42" s="157">
        <v>4739</v>
      </c>
      <c r="J42" s="157">
        <v>53.64</v>
      </c>
      <c r="K42" s="157">
        <v>0</v>
      </c>
      <c r="L42" s="157">
        <v>0</v>
      </c>
      <c r="M42" s="157">
        <v>10096</v>
      </c>
      <c r="N42" s="157">
        <v>798.52</v>
      </c>
      <c r="O42" s="157">
        <v>4</v>
      </c>
      <c r="P42" s="157">
        <v>2.92</v>
      </c>
      <c r="Q42" s="168">
        <v>0</v>
      </c>
      <c r="R42" s="157">
        <v>38.25</v>
      </c>
      <c r="S42" s="157">
        <v>122.8</v>
      </c>
      <c r="T42" s="157">
        <v>0</v>
      </c>
      <c r="U42" s="157">
        <v>0</v>
      </c>
      <c r="V42" s="157">
        <v>78.99</v>
      </c>
      <c r="W42" s="157">
        <v>823</v>
      </c>
      <c r="X42" s="157">
        <v>486.59</v>
      </c>
      <c r="Y42" s="157">
        <v>106.3</v>
      </c>
      <c r="Z42" s="157">
        <v>60.4</v>
      </c>
      <c r="AA42" s="191"/>
    </row>
    <row r="43" s="151" customFormat="1" ht="15.6" spans="1:27">
      <c r="A43" s="157" t="s">
        <v>28</v>
      </c>
      <c r="B43" s="168">
        <f t="shared" si="6"/>
        <v>112.7</v>
      </c>
      <c r="C43" s="167">
        <f>B43/B45*100</f>
        <v>2.96982408206573</v>
      </c>
      <c r="D43" s="168">
        <v>19.5755968169761</v>
      </c>
      <c r="E43" s="157">
        <v>138</v>
      </c>
      <c r="F43" s="157">
        <v>53.58</v>
      </c>
      <c r="G43" s="157">
        <v>68</v>
      </c>
      <c r="H43" s="157">
        <v>22.41</v>
      </c>
      <c r="I43" s="157">
        <v>1193</v>
      </c>
      <c r="J43" s="157">
        <v>13.5</v>
      </c>
      <c r="K43" s="157">
        <v>1</v>
      </c>
      <c r="L43" s="157">
        <v>0.11</v>
      </c>
      <c r="M43" s="157">
        <v>1400</v>
      </c>
      <c r="N43" s="157">
        <v>89.6</v>
      </c>
      <c r="O43" s="157">
        <v>0</v>
      </c>
      <c r="P43" s="157">
        <v>0</v>
      </c>
      <c r="Q43" s="168">
        <v>0</v>
      </c>
      <c r="R43" s="157">
        <v>5.8</v>
      </c>
      <c r="S43" s="157">
        <v>0</v>
      </c>
      <c r="T43" s="157">
        <v>0</v>
      </c>
      <c r="U43" s="157">
        <v>0</v>
      </c>
      <c r="V43" s="157">
        <v>17.3</v>
      </c>
      <c r="W43" s="157">
        <v>285</v>
      </c>
      <c r="X43" s="157">
        <v>46.7</v>
      </c>
      <c r="Y43" s="157">
        <v>0</v>
      </c>
      <c r="Z43" s="157">
        <v>0</v>
      </c>
      <c r="AA43" s="191"/>
    </row>
    <row r="44" s="151" customFormat="1" ht="15.6" spans="1:27">
      <c r="A44" s="157" t="s">
        <v>30</v>
      </c>
      <c r="B44" s="168">
        <f t="shared" si="6"/>
        <v>478.256483018868</v>
      </c>
      <c r="C44" s="167">
        <f>B44/B45*100</f>
        <v>12.6028182845918</v>
      </c>
      <c r="D44" s="168">
        <v>44.5051644671787</v>
      </c>
      <c r="E44" s="157">
        <v>905</v>
      </c>
      <c r="F44" s="168">
        <v>220.774744339623</v>
      </c>
      <c r="G44" s="157">
        <v>1432</v>
      </c>
      <c r="H44" s="168">
        <v>230.82</v>
      </c>
      <c r="I44" s="157">
        <v>2</v>
      </c>
      <c r="J44" s="168">
        <v>0.024</v>
      </c>
      <c r="K44" s="157">
        <v>0</v>
      </c>
      <c r="L44" s="157">
        <v>0</v>
      </c>
      <c r="M44" s="157">
        <v>2339</v>
      </c>
      <c r="N44" s="168">
        <v>451.618744339623</v>
      </c>
      <c r="O44" s="157">
        <v>1</v>
      </c>
      <c r="P44" s="168">
        <v>0.0818867924528302</v>
      </c>
      <c r="Q44" s="168">
        <v>0</v>
      </c>
      <c r="R44" s="168">
        <v>19.0963424528302</v>
      </c>
      <c r="S44" s="157">
        <v>0</v>
      </c>
      <c r="T44" s="157">
        <v>0</v>
      </c>
      <c r="U44" s="157">
        <v>0</v>
      </c>
      <c r="V44" s="168">
        <v>7.45950943396224</v>
      </c>
      <c r="W44" s="157">
        <v>31</v>
      </c>
      <c r="X44" s="168">
        <v>209.98</v>
      </c>
      <c r="Y44" s="168">
        <v>45.45</v>
      </c>
      <c r="Z44" s="168">
        <v>30.51</v>
      </c>
      <c r="AA44" s="191"/>
    </row>
    <row r="45" s="151" customFormat="1" ht="15.6" spans="1:27">
      <c r="A45" s="157" t="s">
        <v>34</v>
      </c>
      <c r="B45" s="168">
        <f t="shared" si="6"/>
        <v>3794.83756901887</v>
      </c>
      <c r="C45" s="177"/>
      <c r="D45" s="168">
        <v>-20.49</v>
      </c>
      <c r="E45" s="169">
        <f t="shared" ref="E45:Z45" si="7">SUM(E41:E44)</f>
        <v>9418.694771875</v>
      </c>
      <c r="F45" s="168">
        <f t="shared" si="7"/>
        <v>2210.98930133962</v>
      </c>
      <c r="G45" s="168">
        <f t="shared" si="7"/>
        <v>2454</v>
      </c>
      <c r="H45" s="168">
        <f t="shared" si="7"/>
        <v>475.050212</v>
      </c>
      <c r="I45" s="168">
        <f t="shared" si="7"/>
        <v>14196</v>
      </c>
      <c r="J45" s="168">
        <f t="shared" si="7"/>
        <v>162.107779</v>
      </c>
      <c r="K45" s="168">
        <f t="shared" si="7"/>
        <v>248</v>
      </c>
      <c r="L45" s="168">
        <f t="shared" si="7"/>
        <v>65.362538</v>
      </c>
      <c r="M45" s="168">
        <f t="shared" si="7"/>
        <v>26317</v>
      </c>
      <c r="N45" s="168">
        <f t="shared" si="7"/>
        <v>2913.50983033962</v>
      </c>
      <c r="O45" s="168">
        <f t="shared" si="7"/>
        <v>17</v>
      </c>
      <c r="P45" s="168">
        <f t="shared" si="7"/>
        <v>37.6118867924528</v>
      </c>
      <c r="Q45" s="168">
        <f t="shared" si="7"/>
        <v>1.04</v>
      </c>
      <c r="R45" s="168">
        <f t="shared" si="7"/>
        <v>239.72634245283</v>
      </c>
      <c r="S45" s="168">
        <f t="shared" si="7"/>
        <v>232.76</v>
      </c>
      <c r="T45" s="168">
        <f t="shared" si="7"/>
        <v>0</v>
      </c>
      <c r="U45" s="168">
        <f t="shared" si="7"/>
        <v>0</v>
      </c>
      <c r="V45" s="168">
        <f t="shared" si="7"/>
        <v>370.189509433962</v>
      </c>
      <c r="W45" s="168">
        <f t="shared" si="7"/>
        <v>2146</v>
      </c>
      <c r="X45" s="168">
        <f t="shared" si="7"/>
        <v>2130.323329</v>
      </c>
      <c r="Y45" s="168">
        <f t="shared" si="7"/>
        <v>305.59108</v>
      </c>
      <c r="Z45" s="168">
        <f t="shared" si="7"/>
        <v>194.608887</v>
      </c>
      <c r="AA45" s="191"/>
    </row>
    <row r="46" s="151" customFormat="1" ht="20.4" spans="1:27">
      <c r="A46" s="171" t="s">
        <v>39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88"/>
      <c r="R46" s="171"/>
      <c r="S46" s="171"/>
      <c r="T46" s="171"/>
      <c r="U46" s="171"/>
      <c r="V46" s="171"/>
      <c r="W46" s="171"/>
      <c r="X46" s="171"/>
      <c r="Y46" s="171"/>
      <c r="Z46" s="171"/>
      <c r="AA46" s="191"/>
    </row>
    <row r="47" s="151" customFormat="1" ht="15.6" spans="1:27">
      <c r="A47" s="156" t="s">
        <v>2</v>
      </c>
      <c r="B47" s="157" t="s">
        <v>3</v>
      </c>
      <c r="C47" s="158" t="s">
        <v>4</v>
      </c>
      <c r="D47" s="159" t="s">
        <v>5</v>
      </c>
      <c r="E47" s="160" t="s">
        <v>6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57" t="s">
        <v>7</v>
      </c>
      <c r="P47" s="157"/>
      <c r="Q47" s="181" t="s">
        <v>8</v>
      </c>
      <c r="R47" s="159" t="s">
        <v>9</v>
      </c>
      <c r="S47" s="159" t="s">
        <v>10</v>
      </c>
      <c r="T47" s="182" t="s">
        <v>11</v>
      </c>
      <c r="U47" s="183"/>
      <c r="V47" s="159" t="s">
        <v>12</v>
      </c>
      <c r="W47" s="160" t="s">
        <v>13</v>
      </c>
      <c r="X47" s="160" t="s">
        <v>14</v>
      </c>
      <c r="Y47" s="160" t="s">
        <v>15</v>
      </c>
      <c r="Z47" s="160" t="s">
        <v>16</v>
      </c>
      <c r="AA47" s="191"/>
    </row>
    <row r="48" s="151" customFormat="1" ht="15.6" spans="1:27">
      <c r="A48" s="156"/>
      <c r="B48" s="157"/>
      <c r="C48" s="161"/>
      <c r="D48" s="162"/>
      <c r="E48" s="160" t="s">
        <v>17</v>
      </c>
      <c r="F48" s="160"/>
      <c r="G48" s="163" t="s">
        <v>18</v>
      </c>
      <c r="H48" s="164"/>
      <c r="I48" s="157" t="s">
        <v>19</v>
      </c>
      <c r="J48" s="157"/>
      <c r="K48" s="157" t="s">
        <v>20</v>
      </c>
      <c r="L48" s="157"/>
      <c r="M48" s="157" t="s">
        <v>21</v>
      </c>
      <c r="N48" s="157"/>
      <c r="O48" s="157"/>
      <c r="P48" s="157"/>
      <c r="Q48" s="184"/>
      <c r="R48" s="162"/>
      <c r="S48" s="166"/>
      <c r="T48" s="185"/>
      <c r="U48" s="186"/>
      <c r="V48" s="162"/>
      <c r="W48" s="160"/>
      <c r="X48" s="160"/>
      <c r="Y48" s="160"/>
      <c r="Z48" s="160"/>
      <c r="AA48" s="191"/>
    </row>
    <row r="49" s="151" customFormat="1" ht="24" spans="1:27">
      <c r="A49" s="156"/>
      <c r="B49" s="157"/>
      <c r="C49" s="165"/>
      <c r="D49" s="166"/>
      <c r="E49" s="160" t="s">
        <v>22</v>
      </c>
      <c r="F49" s="157" t="s">
        <v>23</v>
      </c>
      <c r="G49" s="160" t="s">
        <v>22</v>
      </c>
      <c r="H49" s="157" t="s">
        <v>23</v>
      </c>
      <c r="I49" s="160" t="s">
        <v>22</v>
      </c>
      <c r="J49" s="157" t="s">
        <v>23</v>
      </c>
      <c r="K49" s="160" t="s">
        <v>22</v>
      </c>
      <c r="L49" s="168" t="s">
        <v>23</v>
      </c>
      <c r="M49" s="160" t="s">
        <v>22</v>
      </c>
      <c r="N49" s="157" t="s">
        <v>23</v>
      </c>
      <c r="O49" s="160" t="s">
        <v>24</v>
      </c>
      <c r="P49" s="157" t="s">
        <v>23</v>
      </c>
      <c r="Q49" s="187"/>
      <c r="R49" s="166"/>
      <c r="S49" s="160" t="s">
        <v>23</v>
      </c>
      <c r="T49" s="160" t="s">
        <v>25</v>
      </c>
      <c r="U49" s="160" t="s">
        <v>23</v>
      </c>
      <c r="V49" s="166"/>
      <c r="W49" s="160"/>
      <c r="X49" s="160"/>
      <c r="Y49" s="160"/>
      <c r="Z49" s="160"/>
      <c r="AA49" s="191"/>
    </row>
    <row r="50" s="151" customFormat="1" ht="15.6" spans="1:27">
      <c r="A50" s="157" t="s">
        <v>26</v>
      </c>
      <c r="B50" s="168">
        <f t="shared" ref="B50:B54" si="8">N50+P50+Q50+R50+S50+U50+V50</f>
        <v>892.325931</v>
      </c>
      <c r="C50" s="167">
        <f>B50/B54*100</f>
        <v>49.1210381380401</v>
      </c>
      <c r="D50" s="174">
        <v>-27.8326038440263</v>
      </c>
      <c r="E50" s="175">
        <v>2168.860734375</v>
      </c>
      <c r="F50" s="176">
        <v>732.838578</v>
      </c>
      <c r="G50" s="100">
        <v>78</v>
      </c>
      <c r="H50" s="176">
        <v>26.022407</v>
      </c>
      <c r="I50" s="100">
        <v>1123</v>
      </c>
      <c r="J50" s="176">
        <v>12.825375</v>
      </c>
      <c r="K50" s="100">
        <v>34</v>
      </c>
      <c r="L50" s="176">
        <v>5.569571</v>
      </c>
      <c r="M50" s="175">
        <v>3404</v>
      </c>
      <c r="N50" s="176">
        <v>777.255931</v>
      </c>
      <c r="O50" s="100">
        <v>5</v>
      </c>
      <c r="P50" s="176">
        <v>6.12</v>
      </c>
      <c r="Q50" s="174">
        <v>0</v>
      </c>
      <c r="R50" s="176">
        <v>63.9</v>
      </c>
      <c r="S50" s="176">
        <v>3.83</v>
      </c>
      <c r="T50" s="175">
        <v>0</v>
      </c>
      <c r="U50" s="175">
        <v>0</v>
      </c>
      <c r="V50" s="176">
        <v>41.22</v>
      </c>
      <c r="W50" s="100">
        <v>385</v>
      </c>
      <c r="X50" s="189">
        <v>272.94327</v>
      </c>
      <c r="Y50" s="189">
        <v>94.350755</v>
      </c>
      <c r="Z50" s="189">
        <v>77.213172</v>
      </c>
      <c r="AA50" s="191"/>
    </row>
    <row r="51" s="151" customFormat="1" ht="15.6" spans="1:27">
      <c r="A51" s="157" t="s">
        <v>27</v>
      </c>
      <c r="B51" s="168">
        <f t="shared" si="8"/>
        <v>264.25</v>
      </c>
      <c r="C51" s="167">
        <f>B51/B54*100</f>
        <v>14.5465170035242</v>
      </c>
      <c r="D51" s="167">
        <v>42.4297957203687</v>
      </c>
      <c r="E51" s="157">
        <v>1072</v>
      </c>
      <c r="F51" s="157">
        <v>220.53</v>
      </c>
      <c r="G51" s="157">
        <v>136</v>
      </c>
      <c r="H51" s="157">
        <v>24.69</v>
      </c>
      <c r="I51" s="157">
        <v>360</v>
      </c>
      <c r="J51" s="157">
        <v>4.08</v>
      </c>
      <c r="K51" s="157">
        <v>0</v>
      </c>
      <c r="L51" s="157">
        <v>0</v>
      </c>
      <c r="M51" s="157">
        <v>1568</v>
      </c>
      <c r="N51" s="157">
        <v>249.3</v>
      </c>
      <c r="O51" s="157">
        <v>0</v>
      </c>
      <c r="P51" s="157">
        <v>0</v>
      </c>
      <c r="Q51" s="168">
        <v>0</v>
      </c>
      <c r="R51" s="157">
        <v>5.07</v>
      </c>
      <c r="S51" s="157">
        <v>0</v>
      </c>
      <c r="T51" s="157">
        <v>0</v>
      </c>
      <c r="U51" s="157">
        <v>0</v>
      </c>
      <c r="V51" s="157">
        <v>9.88</v>
      </c>
      <c r="W51" s="157">
        <v>140</v>
      </c>
      <c r="X51" s="157">
        <v>104.71</v>
      </c>
      <c r="Y51" s="157">
        <v>37.9</v>
      </c>
      <c r="Z51" s="157">
        <v>25.2</v>
      </c>
      <c r="AA51" s="191"/>
    </row>
    <row r="52" s="151" customFormat="1" ht="15.6" spans="1:27">
      <c r="A52" s="157" t="s">
        <v>28</v>
      </c>
      <c r="B52" s="168">
        <f t="shared" si="8"/>
        <v>536.67</v>
      </c>
      <c r="C52" s="167">
        <f>B52/B54*100</f>
        <v>29.5427787333258</v>
      </c>
      <c r="D52" s="167">
        <v>-47.123503620868</v>
      </c>
      <c r="E52" s="157">
        <v>337</v>
      </c>
      <c r="F52" s="157">
        <v>123.37</v>
      </c>
      <c r="G52" s="157">
        <v>49</v>
      </c>
      <c r="H52" s="157">
        <v>15.11</v>
      </c>
      <c r="I52" s="157">
        <v>604</v>
      </c>
      <c r="J52" s="157">
        <v>6.81</v>
      </c>
      <c r="K52" s="157">
        <v>0</v>
      </c>
      <c r="L52" s="157">
        <v>0</v>
      </c>
      <c r="M52" s="157">
        <v>990</v>
      </c>
      <c r="N52" s="157">
        <v>145.29</v>
      </c>
      <c r="O52" s="157">
        <v>1</v>
      </c>
      <c r="P52" s="157">
        <v>1.67</v>
      </c>
      <c r="Q52" s="168">
        <v>0</v>
      </c>
      <c r="R52" s="157">
        <v>35.22</v>
      </c>
      <c r="S52" s="157">
        <v>254.21</v>
      </c>
      <c r="T52" s="157">
        <v>0</v>
      </c>
      <c r="U52" s="157">
        <v>0</v>
      </c>
      <c r="V52" s="157">
        <v>100.28</v>
      </c>
      <c r="W52" s="157">
        <v>538</v>
      </c>
      <c r="X52" s="157">
        <v>343.85</v>
      </c>
      <c r="Y52" s="157">
        <v>0</v>
      </c>
      <c r="Z52" s="157">
        <v>0</v>
      </c>
      <c r="AA52" s="191"/>
    </row>
    <row r="53" s="151" customFormat="1" spans="1:26">
      <c r="A53" s="157" t="s">
        <v>30</v>
      </c>
      <c r="B53" s="168">
        <f t="shared" si="8"/>
        <v>123.340128301887</v>
      </c>
      <c r="C53" s="167">
        <f>B53/B54*100</f>
        <v>6.78966612510978</v>
      </c>
      <c r="D53" s="168" t="s">
        <v>36</v>
      </c>
      <c r="E53" s="157">
        <v>350</v>
      </c>
      <c r="F53" s="168">
        <v>71.9978122641509</v>
      </c>
      <c r="G53" s="157">
        <v>255</v>
      </c>
      <c r="H53" s="157">
        <v>41.74</v>
      </c>
      <c r="I53" s="157">
        <v>0</v>
      </c>
      <c r="J53" s="157">
        <v>0</v>
      </c>
      <c r="K53" s="157">
        <v>0</v>
      </c>
      <c r="L53" s="157">
        <v>0</v>
      </c>
      <c r="M53" s="157">
        <v>605</v>
      </c>
      <c r="N53" s="168">
        <v>113.737812264151</v>
      </c>
      <c r="O53" s="157">
        <v>0</v>
      </c>
      <c r="P53" s="157">
        <v>0</v>
      </c>
      <c r="Q53" s="168">
        <v>0</v>
      </c>
      <c r="R53" s="168">
        <v>4.10071226415094</v>
      </c>
      <c r="S53" s="168">
        <v>1.18867924528302</v>
      </c>
      <c r="T53" s="157">
        <v>0</v>
      </c>
      <c r="U53" s="157">
        <v>0</v>
      </c>
      <c r="V53" s="168">
        <v>4.31292452830191</v>
      </c>
      <c r="W53" s="157">
        <v>23</v>
      </c>
      <c r="X53" s="157">
        <v>23.9</v>
      </c>
      <c r="Y53" s="157">
        <v>12.78</v>
      </c>
      <c r="Z53" s="157">
        <v>9.25</v>
      </c>
    </row>
    <row r="54" s="151" customFormat="1" spans="1:26">
      <c r="A54" s="157" t="s">
        <v>34</v>
      </c>
      <c r="B54" s="168">
        <f t="shared" si="8"/>
        <v>1816.58605930189</v>
      </c>
      <c r="C54" s="177"/>
      <c r="D54" s="157">
        <v>-25.46</v>
      </c>
      <c r="E54" s="169">
        <f t="shared" ref="E54:Z54" si="9">SUM(E50:E53)</f>
        <v>3927.860734375</v>
      </c>
      <c r="F54" s="168">
        <f t="shared" si="9"/>
        <v>1148.73639026415</v>
      </c>
      <c r="G54" s="169">
        <f t="shared" si="9"/>
        <v>518</v>
      </c>
      <c r="H54" s="168">
        <f t="shared" si="9"/>
        <v>107.562407</v>
      </c>
      <c r="I54" s="169">
        <f t="shared" si="9"/>
        <v>2087</v>
      </c>
      <c r="J54" s="168">
        <f t="shared" si="9"/>
        <v>23.715375</v>
      </c>
      <c r="K54" s="169">
        <f t="shared" si="9"/>
        <v>34</v>
      </c>
      <c r="L54" s="168">
        <f t="shared" si="9"/>
        <v>5.569571</v>
      </c>
      <c r="M54" s="169">
        <f t="shared" si="9"/>
        <v>6567</v>
      </c>
      <c r="N54" s="168">
        <f t="shared" si="9"/>
        <v>1285.58374326415</v>
      </c>
      <c r="O54" s="169">
        <f t="shared" si="9"/>
        <v>6</v>
      </c>
      <c r="P54" s="168">
        <f t="shared" si="9"/>
        <v>7.79</v>
      </c>
      <c r="Q54" s="168">
        <f t="shared" si="9"/>
        <v>0</v>
      </c>
      <c r="R54" s="168">
        <f t="shared" si="9"/>
        <v>108.290712264151</v>
      </c>
      <c r="S54" s="168">
        <f t="shared" si="9"/>
        <v>259.228679245283</v>
      </c>
      <c r="T54" s="169">
        <f t="shared" si="9"/>
        <v>0</v>
      </c>
      <c r="U54" s="168">
        <f t="shared" si="9"/>
        <v>0</v>
      </c>
      <c r="V54" s="168">
        <f t="shared" si="9"/>
        <v>155.692924528302</v>
      </c>
      <c r="W54" s="169">
        <f t="shared" si="9"/>
        <v>1086</v>
      </c>
      <c r="X54" s="168">
        <f t="shared" si="9"/>
        <v>745.40327</v>
      </c>
      <c r="Y54" s="168">
        <f t="shared" si="9"/>
        <v>145.030755</v>
      </c>
      <c r="Z54" s="168">
        <f t="shared" si="9"/>
        <v>111.663172</v>
      </c>
    </row>
    <row r="55" s="151" customFormat="1" ht="20.4" spans="1:26">
      <c r="A55" s="171" t="s">
        <v>40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88"/>
      <c r="R55" s="171"/>
      <c r="S55" s="171"/>
      <c r="T55" s="171"/>
      <c r="U55" s="171"/>
      <c r="V55" s="171"/>
      <c r="W55" s="171"/>
      <c r="X55" s="171"/>
      <c r="Y55" s="171"/>
      <c r="Z55" s="171"/>
    </row>
    <row r="56" s="151" customFormat="1" spans="1:26">
      <c r="A56" s="156" t="s">
        <v>2</v>
      </c>
      <c r="B56" s="157" t="s">
        <v>3</v>
      </c>
      <c r="C56" s="158" t="s">
        <v>4</v>
      </c>
      <c r="D56" s="159" t="s">
        <v>5</v>
      </c>
      <c r="E56" s="160" t="s">
        <v>6</v>
      </c>
      <c r="F56" s="160"/>
      <c r="G56" s="160"/>
      <c r="H56" s="160"/>
      <c r="I56" s="160"/>
      <c r="J56" s="160"/>
      <c r="K56" s="160"/>
      <c r="L56" s="160"/>
      <c r="M56" s="160"/>
      <c r="N56" s="160"/>
      <c r="O56" s="157" t="s">
        <v>7</v>
      </c>
      <c r="P56" s="157"/>
      <c r="Q56" s="181" t="s">
        <v>8</v>
      </c>
      <c r="R56" s="159" t="s">
        <v>9</v>
      </c>
      <c r="S56" s="159" t="s">
        <v>10</v>
      </c>
      <c r="T56" s="182" t="s">
        <v>11</v>
      </c>
      <c r="U56" s="183"/>
      <c r="V56" s="159" t="s">
        <v>12</v>
      </c>
      <c r="W56" s="160" t="s">
        <v>13</v>
      </c>
      <c r="X56" s="160" t="s">
        <v>14</v>
      </c>
      <c r="Y56" s="160" t="s">
        <v>15</v>
      </c>
      <c r="Z56" s="160" t="s">
        <v>16</v>
      </c>
    </row>
    <row r="57" s="151" customFormat="1" spans="1:26">
      <c r="A57" s="156"/>
      <c r="B57" s="157"/>
      <c r="C57" s="161"/>
      <c r="D57" s="162"/>
      <c r="E57" s="160" t="s">
        <v>17</v>
      </c>
      <c r="F57" s="160"/>
      <c r="G57" s="163" t="s">
        <v>18</v>
      </c>
      <c r="H57" s="164"/>
      <c r="I57" s="157" t="s">
        <v>19</v>
      </c>
      <c r="J57" s="157"/>
      <c r="K57" s="157" t="s">
        <v>20</v>
      </c>
      <c r="L57" s="157"/>
      <c r="M57" s="157" t="s">
        <v>21</v>
      </c>
      <c r="N57" s="157"/>
      <c r="O57" s="157"/>
      <c r="P57" s="157"/>
      <c r="Q57" s="184"/>
      <c r="R57" s="162"/>
      <c r="S57" s="166"/>
      <c r="T57" s="185"/>
      <c r="U57" s="186"/>
      <c r="V57" s="162"/>
      <c r="W57" s="160"/>
      <c r="X57" s="160"/>
      <c r="Y57" s="160"/>
      <c r="Z57" s="160"/>
    </row>
    <row r="58" s="151" customFormat="1" ht="24" spans="1:26">
      <c r="A58" s="156"/>
      <c r="B58" s="157"/>
      <c r="C58" s="165"/>
      <c r="D58" s="166"/>
      <c r="E58" s="160" t="s">
        <v>22</v>
      </c>
      <c r="F58" s="157" t="s">
        <v>23</v>
      </c>
      <c r="G58" s="160" t="s">
        <v>22</v>
      </c>
      <c r="H58" s="157" t="s">
        <v>23</v>
      </c>
      <c r="I58" s="160" t="s">
        <v>22</v>
      </c>
      <c r="J58" s="157" t="s">
        <v>23</v>
      </c>
      <c r="K58" s="160" t="s">
        <v>22</v>
      </c>
      <c r="L58" s="168" t="s">
        <v>23</v>
      </c>
      <c r="M58" s="160" t="s">
        <v>22</v>
      </c>
      <c r="N58" s="157" t="s">
        <v>23</v>
      </c>
      <c r="O58" s="160" t="s">
        <v>24</v>
      </c>
      <c r="P58" s="157" t="s">
        <v>23</v>
      </c>
      <c r="Q58" s="187"/>
      <c r="R58" s="166"/>
      <c r="S58" s="160" t="s">
        <v>23</v>
      </c>
      <c r="T58" s="160" t="s">
        <v>25</v>
      </c>
      <c r="U58" s="160" t="s">
        <v>23</v>
      </c>
      <c r="V58" s="166"/>
      <c r="W58" s="160"/>
      <c r="X58" s="160"/>
      <c r="Y58" s="160"/>
      <c r="Z58" s="160"/>
    </row>
    <row r="59" s="151" customFormat="1" spans="1:26">
      <c r="A59" s="157" t="s">
        <v>26</v>
      </c>
      <c r="B59" s="168">
        <f t="shared" ref="B59:B62" si="10">N59+P59+Q59+R59+S59+U59+V59</f>
        <v>1153.868003</v>
      </c>
      <c r="C59" s="167">
        <f>B59/B62*100</f>
        <v>65.3635513484952</v>
      </c>
      <c r="D59" s="174">
        <v>-1.17339637458406</v>
      </c>
      <c r="E59" s="175">
        <v>2935.41106875</v>
      </c>
      <c r="F59" s="176">
        <v>947.151598</v>
      </c>
      <c r="G59" s="100">
        <v>66</v>
      </c>
      <c r="H59" s="176">
        <v>20.331022</v>
      </c>
      <c r="I59" s="100">
        <v>3342</v>
      </c>
      <c r="J59" s="176">
        <v>37.94952</v>
      </c>
      <c r="K59" s="100">
        <v>24</v>
      </c>
      <c r="L59" s="176">
        <v>3.785863</v>
      </c>
      <c r="M59" s="175">
        <v>6367</v>
      </c>
      <c r="N59" s="176">
        <v>1009.218003</v>
      </c>
      <c r="O59" s="100">
        <v>1</v>
      </c>
      <c r="P59" s="176">
        <v>0.25</v>
      </c>
      <c r="Q59" s="174">
        <v>0.05</v>
      </c>
      <c r="R59" s="176">
        <v>16.07</v>
      </c>
      <c r="S59" s="176">
        <v>7.59</v>
      </c>
      <c r="T59" s="175">
        <v>0</v>
      </c>
      <c r="U59" s="175">
        <v>0</v>
      </c>
      <c r="V59" s="176">
        <v>120.69</v>
      </c>
      <c r="W59" s="100">
        <v>752</v>
      </c>
      <c r="X59" s="189">
        <v>439.521632</v>
      </c>
      <c r="Y59" s="189">
        <v>109.497914</v>
      </c>
      <c r="Z59" s="189">
        <v>84.708091</v>
      </c>
    </row>
    <row r="60" s="151" customFormat="1" spans="1:26">
      <c r="A60" s="157" t="s">
        <v>27</v>
      </c>
      <c r="B60" s="168">
        <f t="shared" si="10"/>
        <v>599.87</v>
      </c>
      <c r="C60" s="167">
        <f>B60/B62*100</f>
        <v>33.9810389450775</v>
      </c>
      <c r="D60" s="168">
        <v>-6.41653666146646</v>
      </c>
      <c r="E60" s="157">
        <v>2390</v>
      </c>
      <c r="F60" s="157">
        <v>534.92</v>
      </c>
      <c r="G60" s="178">
        <v>182</v>
      </c>
      <c r="H60" s="157">
        <v>32.5</v>
      </c>
      <c r="I60" s="178">
        <v>330</v>
      </c>
      <c r="J60" s="157">
        <v>3.74</v>
      </c>
      <c r="K60" s="178">
        <v>0</v>
      </c>
      <c r="L60" s="157">
        <v>0</v>
      </c>
      <c r="M60" s="178">
        <v>2902</v>
      </c>
      <c r="N60" s="157">
        <v>571.16</v>
      </c>
      <c r="O60" s="178">
        <v>0</v>
      </c>
      <c r="P60" s="157">
        <v>0</v>
      </c>
      <c r="Q60" s="168">
        <v>0</v>
      </c>
      <c r="R60" s="157">
        <v>7.33</v>
      </c>
      <c r="S60" s="157">
        <v>0</v>
      </c>
      <c r="T60" s="178">
        <v>0</v>
      </c>
      <c r="U60" s="157">
        <v>0</v>
      </c>
      <c r="V60" s="157">
        <v>21.38</v>
      </c>
      <c r="W60" s="157">
        <v>453</v>
      </c>
      <c r="X60" s="157">
        <v>229.13</v>
      </c>
      <c r="Y60" s="157">
        <v>68.4</v>
      </c>
      <c r="Z60" s="157">
        <v>38.7</v>
      </c>
    </row>
    <row r="61" s="151" customFormat="1" spans="1:26">
      <c r="A61" s="157" t="s">
        <v>32</v>
      </c>
      <c r="B61" s="168">
        <f t="shared" si="10"/>
        <v>11.57</v>
      </c>
      <c r="C61" s="167">
        <f>B61/B62*100</f>
        <v>0.655409706427304</v>
      </c>
      <c r="D61" s="168">
        <v>-80.8221448698823</v>
      </c>
      <c r="E61" s="157">
        <v>0</v>
      </c>
      <c r="F61" s="157">
        <v>0</v>
      </c>
      <c r="G61" s="178">
        <v>0</v>
      </c>
      <c r="H61" s="157">
        <v>0</v>
      </c>
      <c r="I61" s="178">
        <v>0</v>
      </c>
      <c r="J61" s="157">
        <v>0</v>
      </c>
      <c r="K61" s="178">
        <v>0</v>
      </c>
      <c r="L61" s="157">
        <v>0</v>
      </c>
      <c r="M61" s="178">
        <v>0</v>
      </c>
      <c r="N61" s="157">
        <v>0</v>
      </c>
      <c r="O61" s="178">
        <v>0</v>
      </c>
      <c r="P61" s="157">
        <v>0</v>
      </c>
      <c r="Q61" s="168">
        <v>0</v>
      </c>
      <c r="R61" s="157">
        <v>0</v>
      </c>
      <c r="S61" s="157">
        <v>11.57</v>
      </c>
      <c r="T61" s="178">
        <v>0</v>
      </c>
      <c r="U61" s="157">
        <v>0</v>
      </c>
      <c r="V61" s="157">
        <v>0</v>
      </c>
      <c r="W61" s="157">
        <v>3292</v>
      </c>
      <c r="X61" s="157">
        <v>149.41</v>
      </c>
      <c r="Y61" s="157">
        <v>0</v>
      </c>
      <c r="Z61" s="157">
        <v>0</v>
      </c>
    </row>
    <row r="62" s="151" customFormat="1" spans="1:26">
      <c r="A62" s="157" t="s">
        <v>34</v>
      </c>
      <c r="B62" s="168">
        <f t="shared" si="10"/>
        <v>1765.308003</v>
      </c>
      <c r="C62" s="177"/>
      <c r="D62" s="168">
        <v>-5.54</v>
      </c>
      <c r="E62" s="169">
        <f t="shared" ref="E62:Z62" si="11">SUM(E59:E61)</f>
        <v>5325.41106875</v>
      </c>
      <c r="F62" s="168">
        <f t="shared" si="11"/>
        <v>1482.071598</v>
      </c>
      <c r="G62" s="169">
        <f t="shared" si="11"/>
        <v>248</v>
      </c>
      <c r="H62" s="168">
        <f t="shared" si="11"/>
        <v>52.831022</v>
      </c>
      <c r="I62" s="169">
        <f t="shared" si="11"/>
        <v>3672</v>
      </c>
      <c r="J62" s="168">
        <f t="shared" si="11"/>
        <v>41.68952</v>
      </c>
      <c r="K62" s="169">
        <f t="shared" si="11"/>
        <v>24</v>
      </c>
      <c r="L62" s="168">
        <f t="shared" si="11"/>
        <v>3.785863</v>
      </c>
      <c r="M62" s="169">
        <f t="shared" si="11"/>
        <v>9269</v>
      </c>
      <c r="N62" s="168">
        <f t="shared" si="11"/>
        <v>1580.378003</v>
      </c>
      <c r="O62" s="169">
        <f t="shared" si="11"/>
        <v>1</v>
      </c>
      <c r="P62" s="168">
        <f t="shared" si="11"/>
        <v>0.25</v>
      </c>
      <c r="Q62" s="168">
        <f t="shared" si="11"/>
        <v>0.05</v>
      </c>
      <c r="R62" s="168">
        <f t="shared" si="11"/>
        <v>23.4</v>
      </c>
      <c r="S62" s="169">
        <f t="shared" si="11"/>
        <v>19.16</v>
      </c>
      <c r="T62" s="169">
        <f t="shared" si="11"/>
        <v>0</v>
      </c>
      <c r="U62" s="168">
        <f t="shared" si="11"/>
        <v>0</v>
      </c>
      <c r="V62" s="168">
        <f t="shared" si="11"/>
        <v>142.07</v>
      </c>
      <c r="W62" s="169">
        <f t="shared" si="11"/>
        <v>4497</v>
      </c>
      <c r="X62" s="168">
        <f t="shared" si="11"/>
        <v>818.061632</v>
      </c>
      <c r="Y62" s="168">
        <f t="shared" si="11"/>
        <v>177.897914</v>
      </c>
      <c r="Z62" s="168">
        <f t="shared" si="11"/>
        <v>123.408091</v>
      </c>
    </row>
    <row r="63" s="151" customFormat="1" ht="20.4" spans="1:26">
      <c r="A63" s="171" t="s">
        <v>41</v>
      </c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88"/>
      <c r="R63" s="171"/>
      <c r="S63" s="171"/>
      <c r="T63" s="171"/>
      <c r="U63" s="171"/>
      <c r="V63" s="171"/>
      <c r="W63" s="171"/>
      <c r="X63" s="171"/>
      <c r="Y63" s="171"/>
      <c r="Z63" s="171"/>
    </row>
    <row r="64" s="151" customFormat="1" spans="1:26">
      <c r="A64" s="156" t="s">
        <v>2</v>
      </c>
      <c r="B64" s="157" t="s">
        <v>3</v>
      </c>
      <c r="C64" s="158" t="s">
        <v>4</v>
      </c>
      <c r="D64" s="159" t="s">
        <v>5</v>
      </c>
      <c r="E64" s="160" t="s">
        <v>6</v>
      </c>
      <c r="F64" s="160"/>
      <c r="G64" s="160"/>
      <c r="H64" s="160"/>
      <c r="I64" s="160"/>
      <c r="J64" s="160"/>
      <c r="K64" s="160"/>
      <c r="L64" s="160"/>
      <c r="M64" s="160"/>
      <c r="N64" s="160"/>
      <c r="O64" s="157" t="s">
        <v>7</v>
      </c>
      <c r="P64" s="157"/>
      <c r="Q64" s="181" t="s">
        <v>8</v>
      </c>
      <c r="R64" s="159" t="s">
        <v>9</v>
      </c>
      <c r="S64" s="159" t="s">
        <v>10</v>
      </c>
      <c r="T64" s="182" t="s">
        <v>11</v>
      </c>
      <c r="U64" s="183"/>
      <c r="V64" s="159" t="s">
        <v>12</v>
      </c>
      <c r="W64" s="160" t="s">
        <v>13</v>
      </c>
      <c r="X64" s="160" t="s">
        <v>14</v>
      </c>
      <c r="Y64" s="160" t="s">
        <v>15</v>
      </c>
      <c r="Z64" s="160" t="s">
        <v>16</v>
      </c>
    </row>
    <row r="65" s="151" customFormat="1" spans="1:26">
      <c r="A65" s="156"/>
      <c r="B65" s="157"/>
      <c r="C65" s="161"/>
      <c r="D65" s="162"/>
      <c r="E65" s="160" t="s">
        <v>17</v>
      </c>
      <c r="F65" s="160"/>
      <c r="G65" s="163" t="s">
        <v>18</v>
      </c>
      <c r="H65" s="164"/>
      <c r="I65" s="157" t="s">
        <v>19</v>
      </c>
      <c r="J65" s="157"/>
      <c r="K65" s="157" t="s">
        <v>20</v>
      </c>
      <c r="L65" s="157"/>
      <c r="M65" s="157" t="s">
        <v>21</v>
      </c>
      <c r="N65" s="157"/>
      <c r="O65" s="157"/>
      <c r="P65" s="157"/>
      <c r="Q65" s="184"/>
      <c r="R65" s="162"/>
      <c r="S65" s="166"/>
      <c r="T65" s="185"/>
      <c r="U65" s="186"/>
      <c r="V65" s="162"/>
      <c r="W65" s="160"/>
      <c r="X65" s="160"/>
      <c r="Y65" s="160"/>
      <c r="Z65" s="160"/>
    </row>
    <row r="66" s="151" customFormat="1" ht="24" spans="1:26">
      <c r="A66" s="156"/>
      <c r="B66" s="157"/>
      <c r="C66" s="165"/>
      <c r="D66" s="166"/>
      <c r="E66" s="160" t="s">
        <v>22</v>
      </c>
      <c r="F66" s="157" t="s">
        <v>23</v>
      </c>
      <c r="G66" s="160" t="s">
        <v>22</v>
      </c>
      <c r="H66" s="157" t="s">
        <v>23</v>
      </c>
      <c r="I66" s="160" t="s">
        <v>22</v>
      </c>
      <c r="J66" s="157" t="s">
        <v>23</v>
      </c>
      <c r="K66" s="160" t="s">
        <v>22</v>
      </c>
      <c r="L66" s="168" t="s">
        <v>23</v>
      </c>
      <c r="M66" s="160" t="s">
        <v>22</v>
      </c>
      <c r="N66" s="157" t="s">
        <v>23</v>
      </c>
      <c r="O66" s="160" t="s">
        <v>24</v>
      </c>
      <c r="P66" s="157" t="s">
        <v>23</v>
      </c>
      <c r="Q66" s="187"/>
      <c r="R66" s="166"/>
      <c r="S66" s="160" t="s">
        <v>23</v>
      </c>
      <c r="T66" s="160" t="s">
        <v>25</v>
      </c>
      <c r="U66" s="160" t="s">
        <v>23</v>
      </c>
      <c r="V66" s="166"/>
      <c r="W66" s="160"/>
      <c r="X66" s="160"/>
      <c r="Y66" s="160"/>
      <c r="Z66" s="160"/>
    </row>
    <row r="67" s="151" customFormat="1" spans="1:26">
      <c r="A67" s="157" t="s">
        <v>26</v>
      </c>
      <c r="B67" s="168">
        <f t="shared" ref="B67:B70" si="12">N67+P67+Q67+R67+S67+U67+V67</f>
        <v>721.918005</v>
      </c>
      <c r="C67" s="167">
        <f>B67/B70*100</f>
        <v>66.4665080935088</v>
      </c>
      <c r="D67" s="167">
        <v>-24.9650986207419</v>
      </c>
      <c r="E67" s="193">
        <v>1491.683078125</v>
      </c>
      <c r="F67" s="59">
        <v>574.226255</v>
      </c>
      <c r="G67" s="193">
        <v>65</v>
      </c>
      <c r="H67" s="59">
        <v>21.091152</v>
      </c>
      <c r="I67" s="193">
        <v>1592</v>
      </c>
      <c r="J67" s="59">
        <v>18.034034</v>
      </c>
      <c r="K67" s="193">
        <v>30</v>
      </c>
      <c r="L67" s="59">
        <v>3.506564</v>
      </c>
      <c r="M67" s="203">
        <v>3179</v>
      </c>
      <c r="N67" s="204">
        <v>616.858005</v>
      </c>
      <c r="O67" s="109">
        <v>5</v>
      </c>
      <c r="P67" s="109">
        <v>15.68</v>
      </c>
      <c r="Q67" s="59">
        <v>0</v>
      </c>
      <c r="R67" s="109">
        <v>24.97</v>
      </c>
      <c r="S67" s="59">
        <v>19.04</v>
      </c>
      <c r="T67" s="109">
        <v>0</v>
      </c>
      <c r="U67" s="109">
        <v>0</v>
      </c>
      <c r="V67" s="109">
        <v>45.37</v>
      </c>
      <c r="W67" s="206">
        <v>375</v>
      </c>
      <c r="X67" s="63">
        <v>280.863936</v>
      </c>
      <c r="Y67" s="59">
        <v>67.163752</v>
      </c>
      <c r="Z67" s="59">
        <v>47.718716</v>
      </c>
    </row>
    <row r="68" s="151" customFormat="1" spans="1:26">
      <c r="A68" s="157" t="s">
        <v>27</v>
      </c>
      <c r="B68" s="168">
        <f t="shared" si="12"/>
        <v>182.75</v>
      </c>
      <c r="C68" s="167">
        <f>B68/B70*100</f>
        <v>16.8256703253837</v>
      </c>
      <c r="D68" s="167">
        <v>19.2651569535992</v>
      </c>
      <c r="E68" s="157">
        <v>359</v>
      </c>
      <c r="F68" s="157">
        <v>76.13</v>
      </c>
      <c r="G68" s="157">
        <v>181</v>
      </c>
      <c r="H68" s="157">
        <v>71.13</v>
      </c>
      <c r="I68" s="157">
        <v>69</v>
      </c>
      <c r="J68" s="157">
        <v>0.78</v>
      </c>
      <c r="K68" s="157">
        <v>0</v>
      </c>
      <c r="L68" s="157">
        <v>0</v>
      </c>
      <c r="M68" s="157">
        <v>609</v>
      </c>
      <c r="N68" s="157">
        <v>148.04</v>
      </c>
      <c r="O68" s="157">
        <v>1</v>
      </c>
      <c r="P68" s="157">
        <v>0.57</v>
      </c>
      <c r="Q68" s="168">
        <v>0</v>
      </c>
      <c r="R68" s="157">
        <v>1.8</v>
      </c>
      <c r="S68" s="157">
        <v>0</v>
      </c>
      <c r="T68" s="157">
        <v>0</v>
      </c>
      <c r="U68" s="157">
        <v>0</v>
      </c>
      <c r="V68" s="157">
        <v>32.34</v>
      </c>
      <c r="W68" s="157">
        <v>254</v>
      </c>
      <c r="X68" s="157">
        <v>87.74</v>
      </c>
      <c r="Y68" s="157">
        <v>25.6</v>
      </c>
      <c r="Z68" s="157">
        <v>15</v>
      </c>
    </row>
    <row r="69" s="151" customFormat="1" spans="1:26">
      <c r="A69" s="157" t="s">
        <v>28</v>
      </c>
      <c r="B69" s="168">
        <f t="shared" si="12"/>
        <v>181.47</v>
      </c>
      <c r="C69" s="167">
        <f>B69/B70*100</f>
        <v>16.7078215811075</v>
      </c>
      <c r="D69" s="168">
        <v>-64.3792325056433</v>
      </c>
      <c r="E69" s="157">
        <v>35</v>
      </c>
      <c r="F69" s="157">
        <v>17.35</v>
      </c>
      <c r="G69" s="157">
        <v>39</v>
      </c>
      <c r="H69" s="157">
        <v>12.55</v>
      </c>
      <c r="I69" s="157">
        <v>617</v>
      </c>
      <c r="J69" s="157">
        <v>6.99</v>
      </c>
      <c r="K69" s="157">
        <v>0</v>
      </c>
      <c r="L69" s="157">
        <v>0</v>
      </c>
      <c r="M69" s="157">
        <v>691</v>
      </c>
      <c r="N69" s="157">
        <v>36.89</v>
      </c>
      <c r="O69" s="157">
        <v>0</v>
      </c>
      <c r="P69" s="157">
        <v>0</v>
      </c>
      <c r="Q69" s="168">
        <v>0</v>
      </c>
      <c r="R69" s="157">
        <v>0.66</v>
      </c>
      <c r="S69" s="157">
        <v>132.56</v>
      </c>
      <c r="T69" s="157">
        <v>0</v>
      </c>
      <c r="U69" s="157">
        <v>0</v>
      </c>
      <c r="V69" s="157">
        <v>11.36</v>
      </c>
      <c r="W69" s="157">
        <v>689</v>
      </c>
      <c r="X69" s="157">
        <v>436.66</v>
      </c>
      <c r="Y69" s="157">
        <v>0</v>
      </c>
      <c r="Z69" s="157">
        <v>0</v>
      </c>
    </row>
    <row r="70" s="151" customFormat="1" spans="1:26">
      <c r="A70" s="157" t="s">
        <v>34</v>
      </c>
      <c r="B70" s="168">
        <f t="shared" si="12"/>
        <v>1086.138005</v>
      </c>
      <c r="C70" s="177"/>
      <c r="D70" s="157">
        <v>-33.15</v>
      </c>
      <c r="E70" s="169">
        <f t="shared" ref="E70:Z70" si="13">SUM(E67:E69)</f>
        <v>1885.683078125</v>
      </c>
      <c r="F70" s="168">
        <f t="shared" si="13"/>
        <v>667.706255</v>
      </c>
      <c r="G70" s="169">
        <f t="shared" si="13"/>
        <v>285</v>
      </c>
      <c r="H70" s="168">
        <f t="shared" si="13"/>
        <v>104.771152</v>
      </c>
      <c r="I70" s="169">
        <f t="shared" si="13"/>
        <v>2278</v>
      </c>
      <c r="J70" s="168">
        <f t="shared" si="13"/>
        <v>25.804034</v>
      </c>
      <c r="K70" s="169">
        <f t="shared" si="13"/>
        <v>30</v>
      </c>
      <c r="L70" s="168">
        <f t="shared" si="13"/>
        <v>3.506564</v>
      </c>
      <c r="M70" s="169">
        <f t="shared" si="13"/>
        <v>4479</v>
      </c>
      <c r="N70" s="168">
        <f t="shared" si="13"/>
        <v>801.788005</v>
      </c>
      <c r="O70" s="169">
        <f t="shared" si="13"/>
        <v>6</v>
      </c>
      <c r="P70" s="168">
        <f t="shared" si="13"/>
        <v>16.25</v>
      </c>
      <c r="Q70" s="168">
        <f t="shared" si="13"/>
        <v>0</v>
      </c>
      <c r="R70" s="168">
        <f t="shared" si="13"/>
        <v>27.43</v>
      </c>
      <c r="S70" s="168">
        <f t="shared" si="13"/>
        <v>151.6</v>
      </c>
      <c r="T70" s="169">
        <f t="shared" si="13"/>
        <v>0</v>
      </c>
      <c r="U70" s="168">
        <f t="shared" si="13"/>
        <v>0</v>
      </c>
      <c r="V70" s="168">
        <f t="shared" si="13"/>
        <v>89.07</v>
      </c>
      <c r="W70" s="169">
        <f t="shared" si="13"/>
        <v>1318</v>
      </c>
      <c r="X70" s="168">
        <f t="shared" si="13"/>
        <v>805.263936</v>
      </c>
      <c r="Y70" s="168">
        <f t="shared" si="13"/>
        <v>92.763752</v>
      </c>
      <c r="Z70" s="168">
        <f t="shared" si="13"/>
        <v>62.718716</v>
      </c>
    </row>
    <row r="71" s="151" customFormat="1" ht="20.4" spans="1:26">
      <c r="A71" s="171" t="s">
        <v>42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88"/>
      <c r="R71" s="171"/>
      <c r="S71" s="171"/>
      <c r="T71" s="171"/>
      <c r="U71" s="171"/>
      <c r="V71" s="171"/>
      <c r="W71" s="171"/>
      <c r="X71" s="171"/>
      <c r="Y71" s="171"/>
      <c r="Z71" s="171"/>
    </row>
    <row r="72" s="151" customFormat="1" spans="1:26">
      <c r="A72" s="156" t="s">
        <v>2</v>
      </c>
      <c r="B72" s="157" t="s">
        <v>3</v>
      </c>
      <c r="C72" s="158" t="s">
        <v>4</v>
      </c>
      <c r="D72" s="159" t="s">
        <v>5</v>
      </c>
      <c r="E72" s="160" t="s">
        <v>6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57" t="s">
        <v>7</v>
      </c>
      <c r="P72" s="157"/>
      <c r="Q72" s="181" t="s">
        <v>8</v>
      </c>
      <c r="R72" s="159" t="s">
        <v>9</v>
      </c>
      <c r="S72" s="159" t="s">
        <v>10</v>
      </c>
      <c r="T72" s="182" t="s">
        <v>11</v>
      </c>
      <c r="U72" s="183"/>
      <c r="V72" s="159" t="s">
        <v>12</v>
      </c>
      <c r="W72" s="160" t="s">
        <v>13</v>
      </c>
      <c r="X72" s="160" t="s">
        <v>14</v>
      </c>
      <c r="Y72" s="160" t="s">
        <v>15</v>
      </c>
      <c r="Z72" s="160" t="s">
        <v>16</v>
      </c>
    </row>
    <row r="73" s="151" customFormat="1" spans="1:26">
      <c r="A73" s="156"/>
      <c r="B73" s="157"/>
      <c r="C73" s="161"/>
      <c r="D73" s="162"/>
      <c r="E73" s="160" t="s">
        <v>17</v>
      </c>
      <c r="F73" s="160"/>
      <c r="G73" s="163" t="s">
        <v>18</v>
      </c>
      <c r="H73" s="164"/>
      <c r="I73" s="157" t="s">
        <v>19</v>
      </c>
      <c r="J73" s="157"/>
      <c r="K73" s="157" t="s">
        <v>20</v>
      </c>
      <c r="L73" s="157"/>
      <c r="M73" s="157" t="s">
        <v>21</v>
      </c>
      <c r="N73" s="157"/>
      <c r="O73" s="157"/>
      <c r="P73" s="157"/>
      <c r="Q73" s="184"/>
      <c r="R73" s="162"/>
      <c r="S73" s="166"/>
      <c r="T73" s="185"/>
      <c r="U73" s="186"/>
      <c r="V73" s="162"/>
      <c r="W73" s="160"/>
      <c r="X73" s="160"/>
      <c r="Y73" s="160"/>
      <c r="Z73" s="160"/>
    </row>
    <row r="74" s="151" customFormat="1" ht="24" spans="1:26">
      <c r="A74" s="156"/>
      <c r="B74" s="157"/>
      <c r="C74" s="165"/>
      <c r="D74" s="166"/>
      <c r="E74" s="160" t="s">
        <v>22</v>
      </c>
      <c r="F74" s="157" t="s">
        <v>23</v>
      </c>
      <c r="G74" s="160" t="s">
        <v>22</v>
      </c>
      <c r="H74" s="157" t="s">
        <v>23</v>
      </c>
      <c r="I74" s="160" t="s">
        <v>22</v>
      </c>
      <c r="J74" s="157" t="s">
        <v>23</v>
      </c>
      <c r="K74" s="160" t="s">
        <v>22</v>
      </c>
      <c r="L74" s="168" t="s">
        <v>23</v>
      </c>
      <c r="M74" s="160" t="s">
        <v>22</v>
      </c>
      <c r="N74" s="157" t="s">
        <v>23</v>
      </c>
      <c r="O74" s="160" t="s">
        <v>24</v>
      </c>
      <c r="P74" s="157" t="s">
        <v>23</v>
      </c>
      <c r="Q74" s="187"/>
      <c r="R74" s="166"/>
      <c r="S74" s="160" t="s">
        <v>23</v>
      </c>
      <c r="T74" s="160" t="s">
        <v>25</v>
      </c>
      <c r="U74" s="160" t="s">
        <v>23</v>
      </c>
      <c r="V74" s="166"/>
      <c r="W74" s="160"/>
      <c r="X74" s="160"/>
      <c r="Y74" s="160"/>
      <c r="Z74" s="160"/>
    </row>
    <row r="75" s="151" customFormat="1" spans="1:26">
      <c r="A75" s="157" t="s">
        <v>26</v>
      </c>
      <c r="B75" s="168">
        <f t="shared" ref="B75:B77" si="14">N75+P75+Q75+R75+S75+U75+V75</f>
        <v>2368.260559</v>
      </c>
      <c r="C75" s="167">
        <f>B75/B77*100</f>
        <v>85.230600563617</v>
      </c>
      <c r="D75" s="174">
        <v>11.8570943863</v>
      </c>
      <c r="E75" s="175">
        <v>6035</v>
      </c>
      <c r="F75" s="176">
        <v>2205.427177</v>
      </c>
      <c r="G75" s="100">
        <v>0</v>
      </c>
      <c r="H75" s="176">
        <v>0</v>
      </c>
      <c r="I75" s="100">
        <v>3998</v>
      </c>
      <c r="J75" s="176">
        <v>45.708482</v>
      </c>
      <c r="K75" s="100">
        <v>25</v>
      </c>
      <c r="L75" s="176">
        <v>2.8849</v>
      </c>
      <c r="M75" s="175">
        <v>10058</v>
      </c>
      <c r="N75" s="176">
        <v>2254.020559</v>
      </c>
      <c r="O75" s="100">
        <v>3</v>
      </c>
      <c r="P75" s="176">
        <v>3.49</v>
      </c>
      <c r="Q75" s="174">
        <v>-0.77</v>
      </c>
      <c r="R75" s="176">
        <v>21.78</v>
      </c>
      <c r="S75" s="175">
        <v>0</v>
      </c>
      <c r="T75" s="175">
        <v>0</v>
      </c>
      <c r="U75" s="175">
        <v>0</v>
      </c>
      <c r="V75" s="176">
        <v>89.74</v>
      </c>
      <c r="W75" s="100">
        <v>1527</v>
      </c>
      <c r="X75" s="189">
        <v>1035.867884</v>
      </c>
      <c r="Y75" s="189">
        <v>239.676654</v>
      </c>
      <c r="Z75" s="189">
        <v>185.014964</v>
      </c>
    </row>
    <row r="76" s="151" customFormat="1" spans="1:26">
      <c r="A76" s="157" t="s">
        <v>27</v>
      </c>
      <c r="B76" s="168">
        <f t="shared" si="14"/>
        <v>410.39</v>
      </c>
      <c r="C76" s="167">
        <f>B76/B77*100</f>
        <v>14.769399436383</v>
      </c>
      <c r="D76" s="168">
        <v>31.5521220669317</v>
      </c>
      <c r="E76" s="157">
        <v>2164</v>
      </c>
      <c r="F76" s="168">
        <v>376.02</v>
      </c>
      <c r="G76" s="169">
        <v>75</v>
      </c>
      <c r="H76" s="168">
        <v>13.68</v>
      </c>
      <c r="I76" s="157">
        <v>186</v>
      </c>
      <c r="J76" s="157">
        <v>2.1</v>
      </c>
      <c r="K76" s="157">
        <v>0</v>
      </c>
      <c r="L76" s="157">
        <v>0</v>
      </c>
      <c r="M76" s="157">
        <v>2425</v>
      </c>
      <c r="N76" s="157">
        <v>391.8</v>
      </c>
      <c r="O76" s="157">
        <v>0</v>
      </c>
      <c r="P76" s="157">
        <v>0</v>
      </c>
      <c r="Q76" s="168">
        <v>0</v>
      </c>
      <c r="R76" s="157">
        <v>0.72</v>
      </c>
      <c r="S76" s="157">
        <v>0</v>
      </c>
      <c r="T76" s="157">
        <v>0</v>
      </c>
      <c r="U76" s="157">
        <v>0</v>
      </c>
      <c r="V76" s="157">
        <v>17.87</v>
      </c>
      <c r="W76" s="157">
        <v>283</v>
      </c>
      <c r="X76" s="157">
        <v>158.7</v>
      </c>
      <c r="Y76" s="157">
        <v>17.94</v>
      </c>
      <c r="Z76" s="157">
        <v>0</v>
      </c>
    </row>
    <row r="77" s="151" customFormat="1" spans="1:26">
      <c r="A77" s="157" t="s">
        <v>34</v>
      </c>
      <c r="B77" s="168">
        <f t="shared" si="14"/>
        <v>2778.650559</v>
      </c>
      <c r="C77" s="177"/>
      <c r="D77" s="157">
        <v>14.39</v>
      </c>
      <c r="E77" s="169">
        <f t="shared" ref="E77:Z77" si="15">SUM(E75:E76)</f>
        <v>8199</v>
      </c>
      <c r="F77" s="168">
        <f t="shared" si="15"/>
        <v>2581.447177</v>
      </c>
      <c r="G77" s="169">
        <f t="shared" si="15"/>
        <v>75</v>
      </c>
      <c r="H77" s="168">
        <f t="shared" si="15"/>
        <v>13.68</v>
      </c>
      <c r="I77" s="169">
        <f t="shared" si="15"/>
        <v>4184</v>
      </c>
      <c r="J77" s="168">
        <f t="shared" si="15"/>
        <v>47.808482</v>
      </c>
      <c r="K77" s="169">
        <f t="shared" si="15"/>
        <v>25</v>
      </c>
      <c r="L77" s="168">
        <f t="shared" si="15"/>
        <v>2.8849</v>
      </c>
      <c r="M77" s="169">
        <f t="shared" si="15"/>
        <v>12483</v>
      </c>
      <c r="N77" s="168">
        <f t="shared" si="15"/>
        <v>2645.820559</v>
      </c>
      <c r="O77" s="169">
        <f t="shared" si="15"/>
        <v>3</v>
      </c>
      <c r="P77" s="168">
        <f t="shared" si="15"/>
        <v>3.49</v>
      </c>
      <c r="Q77" s="168">
        <f t="shared" si="15"/>
        <v>-0.77</v>
      </c>
      <c r="R77" s="168">
        <f t="shared" si="15"/>
        <v>22.5</v>
      </c>
      <c r="S77" s="169">
        <f t="shared" si="15"/>
        <v>0</v>
      </c>
      <c r="T77" s="168">
        <f t="shared" si="15"/>
        <v>0</v>
      </c>
      <c r="U77" s="168">
        <f t="shared" si="15"/>
        <v>0</v>
      </c>
      <c r="V77" s="168">
        <f t="shared" si="15"/>
        <v>107.61</v>
      </c>
      <c r="W77" s="169">
        <f t="shared" si="15"/>
        <v>1810</v>
      </c>
      <c r="X77" s="168">
        <f t="shared" si="15"/>
        <v>1194.567884</v>
      </c>
      <c r="Y77" s="168">
        <f t="shared" si="15"/>
        <v>257.616654</v>
      </c>
      <c r="Z77" s="168">
        <f t="shared" si="15"/>
        <v>185.014964</v>
      </c>
    </row>
    <row r="78" s="151" customFormat="1" ht="20.4" spans="1:26">
      <c r="A78" s="171" t="s">
        <v>43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88"/>
      <c r="R78" s="171"/>
      <c r="S78" s="171"/>
      <c r="T78" s="171"/>
      <c r="U78" s="171"/>
      <c r="V78" s="171"/>
      <c r="W78" s="171"/>
      <c r="X78" s="171"/>
      <c r="Y78" s="171"/>
      <c r="Z78" s="171"/>
    </row>
    <row r="79" s="151" customFormat="1" spans="1:26">
      <c r="A79" s="156" t="s">
        <v>2</v>
      </c>
      <c r="B79" s="157" t="s">
        <v>3</v>
      </c>
      <c r="C79" s="158" t="s">
        <v>4</v>
      </c>
      <c r="D79" s="159" t="s">
        <v>5</v>
      </c>
      <c r="E79" s="160" t="s">
        <v>6</v>
      </c>
      <c r="F79" s="160"/>
      <c r="G79" s="160"/>
      <c r="H79" s="160"/>
      <c r="I79" s="160"/>
      <c r="J79" s="160"/>
      <c r="K79" s="160"/>
      <c r="L79" s="160"/>
      <c r="M79" s="160"/>
      <c r="N79" s="160"/>
      <c r="O79" s="157" t="s">
        <v>7</v>
      </c>
      <c r="P79" s="157"/>
      <c r="Q79" s="181" t="s">
        <v>8</v>
      </c>
      <c r="R79" s="159" t="s">
        <v>9</v>
      </c>
      <c r="S79" s="159" t="s">
        <v>10</v>
      </c>
      <c r="T79" s="182" t="s">
        <v>11</v>
      </c>
      <c r="U79" s="183"/>
      <c r="V79" s="159" t="s">
        <v>12</v>
      </c>
      <c r="W79" s="160" t="s">
        <v>13</v>
      </c>
      <c r="X79" s="160" t="s">
        <v>14</v>
      </c>
      <c r="Y79" s="160" t="s">
        <v>15</v>
      </c>
      <c r="Z79" s="160" t="s">
        <v>16</v>
      </c>
    </row>
    <row r="80" s="151" customFormat="1" spans="1:26">
      <c r="A80" s="156"/>
      <c r="B80" s="157"/>
      <c r="C80" s="161"/>
      <c r="D80" s="162"/>
      <c r="E80" s="160" t="s">
        <v>17</v>
      </c>
      <c r="F80" s="160"/>
      <c r="G80" s="163" t="s">
        <v>18</v>
      </c>
      <c r="H80" s="164"/>
      <c r="I80" s="157" t="s">
        <v>19</v>
      </c>
      <c r="J80" s="157"/>
      <c r="K80" s="157" t="s">
        <v>20</v>
      </c>
      <c r="L80" s="157"/>
      <c r="M80" s="157" t="s">
        <v>21</v>
      </c>
      <c r="N80" s="157"/>
      <c r="O80" s="157"/>
      <c r="P80" s="157"/>
      <c r="Q80" s="184"/>
      <c r="R80" s="162"/>
      <c r="S80" s="166"/>
      <c r="T80" s="185"/>
      <c r="U80" s="186"/>
      <c r="V80" s="162"/>
      <c r="W80" s="160"/>
      <c r="X80" s="160"/>
      <c r="Y80" s="160"/>
      <c r="Z80" s="160"/>
    </row>
    <row r="81" s="151" customFormat="1" ht="24" spans="1:26">
      <c r="A81" s="156"/>
      <c r="B81" s="157"/>
      <c r="C81" s="165"/>
      <c r="D81" s="166"/>
      <c r="E81" s="160" t="s">
        <v>22</v>
      </c>
      <c r="F81" s="157" t="s">
        <v>23</v>
      </c>
      <c r="G81" s="160" t="s">
        <v>22</v>
      </c>
      <c r="H81" s="157" t="s">
        <v>23</v>
      </c>
      <c r="I81" s="160" t="s">
        <v>22</v>
      </c>
      <c r="J81" s="157" t="s">
        <v>23</v>
      </c>
      <c r="K81" s="160" t="s">
        <v>22</v>
      </c>
      <c r="L81" s="168" t="s">
        <v>23</v>
      </c>
      <c r="M81" s="160" t="s">
        <v>22</v>
      </c>
      <c r="N81" s="157" t="s">
        <v>23</v>
      </c>
      <c r="O81" s="160" t="s">
        <v>24</v>
      </c>
      <c r="P81" s="157" t="s">
        <v>23</v>
      </c>
      <c r="Q81" s="187"/>
      <c r="R81" s="166"/>
      <c r="S81" s="160" t="s">
        <v>23</v>
      </c>
      <c r="T81" s="160" t="s">
        <v>25</v>
      </c>
      <c r="U81" s="160" t="s">
        <v>23</v>
      </c>
      <c r="V81" s="166"/>
      <c r="W81" s="160"/>
      <c r="X81" s="160"/>
      <c r="Y81" s="160"/>
      <c r="Z81" s="160"/>
    </row>
    <row r="82" s="151" customFormat="1" spans="1:26">
      <c r="A82" s="157" t="s">
        <v>26</v>
      </c>
      <c r="B82" s="168">
        <f t="shared" ref="B82:B90" si="16">N82+P82+Q82+R82+S82+U82+V82</f>
        <v>6333.946822</v>
      </c>
      <c r="C82" s="167">
        <f>B82/B90*100</f>
        <v>33.2500294728311</v>
      </c>
      <c r="D82" s="174">
        <v>-0.12336137974925</v>
      </c>
      <c r="E82" s="175">
        <v>10995.6609375</v>
      </c>
      <c r="F82" s="176">
        <v>4544.274916</v>
      </c>
      <c r="G82" s="100">
        <v>3180</v>
      </c>
      <c r="H82" s="176">
        <v>1091.163796</v>
      </c>
      <c r="I82" s="100">
        <v>1210</v>
      </c>
      <c r="J82" s="176">
        <v>20.107786</v>
      </c>
      <c r="K82" s="100">
        <v>1208</v>
      </c>
      <c r="L82" s="176">
        <v>204.930324</v>
      </c>
      <c r="M82" s="175">
        <v>16594</v>
      </c>
      <c r="N82" s="176">
        <v>5860.476822</v>
      </c>
      <c r="O82" s="100">
        <v>27</v>
      </c>
      <c r="P82" s="176">
        <v>60.82</v>
      </c>
      <c r="Q82" s="174">
        <v>3.48</v>
      </c>
      <c r="R82" s="176">
        <v>274.76</v>
      </c>
      <c r="S82" s="175">
        <v>0</v>
      </c>
      <c r="T82" s="175">
        <v>0</v>
      </c>
      <c r="U82" s="175">
        <v>0</v>
      </c>
      <c r="V82" s="176">
        <v>134.41</v>
      </c>
      <c r="W82" s="100">
        <v>4260</v>
      </c>
      <c r="X82" s="189">
        <v>4338.968004</v>
      </c>
      <c r="Y82" s="189">
        <v>1563.219169</v>
      </c>
      <c r="Z82" s="189">
        <v>463.465808</v>
      </c>
    </row>
    <row r="83" s="151" customFormat="1" spans="1:26">
      <c r="A83" s="157" t="s">
        <v>27</v>
      </c>
      <c r="B83" s="168">
        <f t="shared" si="16"/>
        <v>3572.23</v>
      </c>
      <c r="C83" s="167">
        <f>B83/B90*100</f>
        <v>18.7524076411849</v>
      </c>
      <c r="D83" s="168">
        <v>7.29801817821378</v>
      </c>
      <c r="E83" s="157">
        <v>15839</v>
      </c>
      <c r="F83" s="157">
        <v>2485.77</v>
      </c>
      <c r="G83" s="194">
        <v>3957</v>
      </c>
      <c r="H83" s="157">
        <v>718.49</v>
      </c>
      <c r="I83" s="194">
        <v>628</v>
      </c>
      <c r="J83" s="157">
        <v>7.1</v>
      </c>
      <c r="K83" s="194">
        <v>0</v>
      </c>
      <c r="L83" s="157">
        <v>0</v>
      </c>
      <c r="M83" s="194">
        <v>20424</v>
      </c>
      <c r="N83" s="168">
        <v>3211.36</v>
      </c>
      <c r="O83" s="194">
        <v>103</v>
      </c>
      <c r="P83" s="157">
        <v>48.41</v>
      </c>
      <c r="Q83" s="168">
        <v>3.13</v>
      </c>
      <c r="R83" s="157">
        <v>158.59</v>
      </c>
      <c r="S83" s="157">
        <v>0</v>
      </c>
      <c r="T83" s="194">
        <v>0</v>
      </c>
      <c r="U83" s="157">
        <v>0</v>
      </c>
      <c r="V83" s="157">
        <v>150.74</v>
      </c>
      <c r="W83" s="194">
        <v>2428</v>
      </c>
      <c r="X83" s="157">
        <v>1631.19</v>
      </c>
      <c r="Y83" s="157">
        <v>621.4</v>
      </c>
      <c r="Z83" s="157">
        <v>326.1</v>
      </c>
    </row>
    <row r="84" s="151" customFormat="1" spans="1:26">
      <c r="A84" s="157" t="s">
        <v>28</v>
      </c>
      <c r="B84" s="168">
        <f t="shared" si="16"/>
        <v>1898.1118</v>
      </c>
      <c r="C84" s="167">
        <f>B84/B90*100</f>
        <v>9.96413059129541</v>
      </c>
      <c r="D84" s="168">
        <v>7.479023572646</v>
      </c>
      <c r="E84" s="157">
        <v>2333</v>
      </c>
      <c r="F84" s="157">
        <v>1409.04</v>
      </c>
      <c r="G84" s="194">
        <v>186</v>
      </c>
      <c r="H84" s="157">
        <v>60.58</v>
      </c>
      <c r="I84" s="194">
        <v>4170</v>
      </c>
      <c r="J84" s="157">
        <v>47.2</v>
      </c>
      <c r="K84" s="194">
        <v>4</v>
      </c>
      <c r="L84" s="157">
        <v>0.42</v>
      </c>
      <c r="M84" s="194">
        <v>6693</v>
      </c>
      <c r="N84" s="168">
        <v>1517.24</v>
      </c>
      <c r="O84" s="194">
        <v>7</v>
      </c>
      <c r="P84" s="157">
        <v>5.55</v>
      </c>
      <c r="Q84" s="168">
        <v>0.0018</v>
      </c>
      <c r="R84" s="157">
        <v>63.92</v>
      </c>
      <c r="S84" s="157">
        <v>203.91</v>
      </c>
      <c r="T84" s="194">
        <v>0</v>
      </c>
      <c r="U84" s="157">
        <v>0</v>
      </c>
      <c r="V84" s="157">
        <v>107.49</v>
      </c>
      <c r="W84" s="194">
        <v>2005</v>
      </c>
      <c r="X84" s="157">
        <v>563.94</v>
      </c>
      <c r="Y84" s="157">
        <v>0</v>
      </c>
      <c r="Z84" s="157">
        <v>0</v>
      </c>
    </row>
    <row r="85" s="151" customFormat="1" spans="1:26">
      <c r="A85" s="157" t="s">
        <v>29</v>
      </c>
      <c r="B85" s="168">
        <f t="shared" si="16"/>
        <v>1002.59</v>
      </c>
      <c r="C85" s="167">
        <f>B85/B90*100</f>
        <v>5.26309234763035</v>
      </c>
      <c r="D85" s="168">
        <v>-34.6139799392176</v>
      </c>
      <c r="E85" s="157">
        <v>1623</v>
      </c>
      <c r="F85" s="157">
        <v>281.45</v>
      </c>
      <c r="G85" s="194">
        <v>4679</v>
      </c>
      <c r="H85" s="157">
        <v>662.12</v>
      </c>
      <c r="I85" s="194">
        <v>4</v>
      </c>
      <c r="J85" s="157">
        <v>0.05</v>
      </c>
      <c r="K85" s="194">
        <v>0</v>
      </c>
      <c r="L85" s="157">
        <v>0</v>
      </c>
      <c r="M85" s="194">
        <v>6306</v>
      </c>
      <c r="N85" s="168">
        <v>943.62</v>
      </c>
      <c r="O85" s="194">
        <v>0</v>
      </c>
      <c r="P85" s="157">
        <v>0</v>
      </c>
      <c r="Q85" s="168">
        <v>2.43</v>
      </c>
      <c r="R85" s="157">
        <v>1.54</v>
      </c>
      <c r="S85" s="157">
        <v>0</v>
      </c>
      <c r="T85" s="194">
        <v>0</v>
      </c>
      <c r="U85" s="157">
        <v>0</v>
      </c>
      <c r="V85" s="157">
        <v>55</v>
      </c>
      <c r="W85" s="194">
        <v>1044</v>
      </c>
      <c r="X85" s="157">
        <v>626.52</v>
      </c>
      <c r="Y85" s="157">
        <v>229.16</v>
      </c>
      <c r="Z85" s="157">
        <v>124.84</v>
      </c>
    </row>
    <row r="86" s="151" customFormat="1" spans="1:26">
      <c r="A86" s="157" t="s">
        <v>30</v>
      </c>
      <c r="B86" s="168">
        <f t="shared" si="16"/>
        <v>3491.83861886792</v>
      </c>
      <c r="C86" s="167">
        <f>B86/B90*100</f>
        <v>18.3303933952302</v>
      </c>
      <c r="D86" s="168">
        <v>9.85203521001109</v>
      </c>
      <c r="E86" s="157">
        <v>6295</v>
      </c>
      <c r="F86" s="168">
        <v>1445.69961226415</v>
      </c>
      <c r="G86" s="194">
        <v>11827</v>
      </c>
      <c r="H86" s="168">
        <v>1882.91</v>
      </c>
      <c r="I86" s="194">
        <v>1</v>
      </c>
      <c r="J86" s="157">
        <v>0.012</v>
      </c>
      <c r="K86" s="194">
        <v>0</v>
      </c>
      <c r="L86" s="157">
        <v>0</v>
      </c>
      <c r="M86" s="194">
        <v>18123</v>
      </c>
      <c r="N86" s="168">
        <v>3328.62161226415</v>
      </c>
      <c r="O86" s="194">
        <v>7</v>
      </c>
      <c r="P86" s="168">
        <v>9.33018867924528</v>
      </c>
      <c r="Q86" s="168">
        <v>12.7618018867925</v>
      </c>
      <c r="R86" s="168">
        <v>73.2145632075472</v>
      </c>
      <c r="S86" s="157">
        <v>0</v>
      </c>
      <c r="T86" s="194">
        <v>0</v>
      </c>
      <c r="U86" s="157">
        <v>0</v>
      </c>
      <c r="V86" s="168">
        <v>67.9104528301887</v>
      </c>
      <c r="W86" s="194">
        <v>674</v>
      </c>
      <c r="X86" s="168">
        <v>1658.8</v>
      </c>
      <c r="Y86" s="168">
        <v>416.99</v>
      </c>
      <c r="Z86" s="168">
        <v>249.27</v>
      </c>
    </row>
    <row r="87" s="151" customFormat="1" spans="1:26">
      <c r="A87" s="157" t="s">
        <v>31</v>
      </c>
      <c r="B87" s="168">
        <f t="shared" si="16"/>
        <v>1073.58</v>
      </c>
      <c r="C87" s="167">
        <f>B87/B90*100</f>
        <v>5.63575407950308</v>
      </c>
      <c r="D87" s="168">
        <v>-19.0252070416799</v>
      </c>
      <c r="E87" s="157">
        <v>2318</v>
      </c>
      <c r="F87" s="168">
        <v>925.46</v>
      </c>
      <c r="G87" s="194">
        <v>355</v>
      </c>
      <c r="H87" s="168">
        <v>128.05</v>
      </c>
      <c r="I87" s="194">
        <v>62</v>
      </c>
      <c r="J87" s="157">
        <v>0.66</v>
      </c>
      <c r="K87" s="194">
        <v>0</v>
      </c>
      <c r="L87" s="157">
        <v>0</v>
      </c>
      <c r="M87" s="194">
        <v>2735</v>
      </c>
      <c r="N87" s="168">
        <v>1054.17</v>
      </c>
      <c r="O87" s="194">
        <v>1</v>
      </c>
      <c r="P87" s="157">
        <v>0.62</v>
      </c>
      <c r="Q87" s="168">
        <v>0</v>
      </c>
      <c r="R87" s="157">
        <v>1.37</v>
      </c>
      <c r="S87" s="157">
        <v>0</v>
      </c>
      <c r="T87" s="194">
        <v>0</v>
      </c>
      <c r="U87" s="157">
        <v>0</v>
      </c>
      <c r="V87" s="157">
        <v>17.42</v>
      </c>
      <c r="W87" s="194">
        <v>267</v>
      </c>
      <c r="X87" s="157">
        <v>82.89</v>
      </c>
      <c r="Y87" s="157">
        <v>147.09</v>
      </c>
      <c r="Z87" s="157">
        <v>81.52</v>
      </c>
    </row>
    <row r="88" s="151" customFormat="1" spans="1:26">
      <c r="A88" s="157" t="s">
        <v>32</v>
      </c>
      <c r="B88" s="168">
        <f t="shared" si="16"/>
        <v>1.72</v>
      </c>
      <c r="C88" s="167">
        <f>B88/B90*100</f>
        <v>0.00902913338246362</v>
      </c>
      <c r="D88" s="168">
        <v>-97.2302737520129</v>
      </c>
      <c r="E88" s="157">
        <v>5</v>
      </c>
      <c r="F88" s="168">
        <v>1.72</v>
      </c>
      <c r="G88" s="194">
        <v>0</v>
      </c>
      <c r="H88" s="168">
        <v>0</v>
      </c>
      <c r="I88" s="194">
        <v>0</v>
      </c>
      <c r="J88" s="157">
        <v>0</v>
      </c>
      <c r="K88" s="194">
        <v>0</v>
      </c>
      <c r="L88" s="157">
        <v>0</v>
      </c>
      <c r="M88" s="194">
        <v>5</v>
      </c>
      <c r="N88" s="168">
        <v>1.72</v>
      </c>
      <c r="O88" s="194">
        <v>0</v>
      </c>
      <c r="P88" s="157">
        <v>0</v>
      </c>
      <c r="Q88" s="168">
        <v>0</v>
      </c>
      <c r="R88" s="157">
        <v>0</v>
      </c>
      <c r="S88" s="157">
        <v>0</v>
      </c>
      <c r="T88" s="194">
        <v>0</v>
      </c>
      <c r="U88" s="157">
        <v>0</v>
      </c>
      <c r="V88" s="157">
        <v>0</v>
      </c>
      <c r="W88" s="194">
        <v>9</v>
      </c>
      <c r="X88" s="157">
        <v>7.85</v>
      </c>
      <c r="Y88" s="157">
        <v>0.12</v>
      </c>
      <c r="Z88" s="157">
        <v>0.12</v>
      </c>
    </row>
    <row r="89" s="151" customFormat="1" spans="1:26">
      <c r="A89" s="157" t="s">
        <v>33</v>
      </c>
      <c r="B89" s="168">
        <f t="shared" si="16"/>
        <v>1675.43</v>
      </c>
      <c r="C89" s="167">
        <f>B89/B90*100</f>
        <v>8.79516333894245</v>
      </c>
      <c r="D89" s="168">
        <v>19.4636567174821</v>
      </c>
      <c r="E89" s="157">
        <v>4843</v>
      </c>
      <c r="F89" s="168">
        <v>1424.03</v>
      </c>
      <c r="G89" s="194">
        <v>292</v>
      </c>
      <c r="H89" s="168">
        <v>93.41</v>
      </c>
      <c r="I89" s="194">
        <v>0</v>
      </c>
      <c r="J89" s="157">
        <v>0</v>
      </c>
      <c r="K89" s="194">
        <v>0</v>
      </c>
      <c r="L89" s="157">
        <v>0</v>
      </c>
      <c r="M89" s="194">
        <v>4551</v>
      </c>
      <c r="N89" s="168">
        <v>1517.44</v>
      </c>
      <c r="O89" s="194">
        <v>3</v>
      </c>
      <c r="P89" s="157">
        <v>5.54</v>
      </c>
      <c r="Q89" s="168">
        <v>2.08</v>
      </c>
      <c r="R89" s="157">
        <v>136.28</v>
      </c>
      <c r="S89" s="157">
        <v>0</v>
      </c>
      <c r="T89" s="194">
        <v>0</v>
      </c>
      <c r="U89" s="157">
        <v>0</v>
      </c>
      <c r="V89" s="157">
        <v>14.09</v>
      </c>
      <c r="W89" s="194">
        <v>1686</v>
      </c>
      <c r="X89" s="157">
        <v>599.5</v>
      </c>
      <c r="Y89" s="157">
        <v>243.41</v>
      </c>
      <c r="Z89" s="157">
        <v>155.72</v>
      </c>
    </row>
    <row r="90" s="151" customFormat="1" spans="1:26">
      <c r="A90" s="157" t="s">
        <v>34</v>
      </c>
      <c r="B90" s="168">
        <f t="shared" si="16"/>
        <v>19049.4472408679</v>
      </c>
      <c r="C90" s="177"/>
      <c r="D90" s="168">
        <v>0.56</v>
      </c>
      <c r="E90" s="169">
        <f t="shared" ref="E90:Z90" si="17">SUM(E82:E89)</f>
        <v>44251.6609375</v>
      </c>
      <c r="F90" s="168">
        <f t="shared" si="17"/>
        <v>12517.4445282641</v>
      </c>
      <c r="G90" s="169">
        <f t="shared" si="17"/>
        <v>24476</v>
      </c>
      <c r="H90" s="168">
        <f t="shared" si="17"/>
        <v>4636.723796</v>
      </c>
      <c r="I90" s="169">
        <f t="shared" si="17"/>
        <v>6075</v>
      </c>
      <c r="J90" s="168">
        <f t="shared" si="17"/>
        <v>75.129786</v>
      </c>
      <c r="K90" s="169">
        <f t="shared" si="17"/>
        <v>1212</v>
      </c>
      <c r="L90" s="168">
        <f t="shared" si="17"/>
        <v>205.350324</v>
      </c>
      <c r="M90" s="169">
        <f t="shared" si="17"/>
        <v>75431</v>
      </c>
      <c r="N90" s="168">
        <f t="shared" si="17"/>
        <v>17434.6484342641</v>
      </c>
      <c r="O90" s="169">
        <f t="shared" si="17"/>
        <v>148</v>
      </c>
      <c r="P90" s="168">
        <f t="shared" si="17"/>
        <v>130.270188679245</v>
      </c>
      <c r="Q90" s="168">
        <f t="shared" si="17"/>
        <v>23.8836018867925</v>
      </c>
      <c r="R90" s="168">
        <f t="shared" si="17"/>
        <v>709.674563207547</v>
      </c>
      <c r="S90" s="168">
        <f t="shared" si="17"/>
        <v>203.91</v>
      </c>
      <c r="T90" s="169">
        <f t="shared" si="17"/>
        <v>0</v>
      </c>
      <c r="U90" s="168">
        <f t="shared" si="17"/>
        <v>0</v>
      </c>
      <c r="V90" s="168">
        <f t="shared" si="17"/>
        <v>547.060452830189</v>
      </c>
      <c r="W90" s="169">
        <f t="shared" si="17"/>
        <v>12373</v>
      </c>
      <c r="X90" s="168">
        <f t="shared" si="17"/>
        <v>9509.658004</v>
      </c>
      <c r="Y90" s="168">
        <f t="shared" si="17"/>
        <v>3221.389169</v>
      </c>
      <c r="Z90" s="168">
        <f t="shared" si="17"/>
        <v>1401.035808</v>
      </c>
    </row>
    <row r="91" s="151" customFormat="1" spans="17:17">
      <c r="Q91" s="153"/>
    </row>
    <row r="92" s="151" customFormat="1" ht="15.6" spans="1:26">
      <c r="A92" s="195" t="s">
        <v>44</v>
      </c>
      <c r="B92" s="196">
        <f>B90+B77+B70+B62+B54+B45+B36+B25</f>
        <v>39814.2654618113</v>
      </c>
      <c r="C92" s="196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205"/>
      <c r="R92" s="191"/>
      <c r="S92" s="191"/>
      <c r="T92" s="191"/>
      <c r="U92" s="191"/>
      <c r="V92" s="191"/>
      <c r="W92" s="191"/>
      <c r="X92" s="191"/>
      <c r="Y92" s="191"/>
      <c r="Z92" s="191"/>
    </row>
    <row r="93" s="151" customFormat="1" spans="17:17">
      <c r="Q93" s="153"/>
    </row>
    <row r="94" s="151" customFormat="1" ht="15.6" spans="1:26">
      <c r="A94" s="197" t="s">
        <v>26</v>
      </c>
      <c r="B94" s="198">
        <f>B82+B75+B67+B59+B50+B41+B30+B19</f>
        <v>18282.518042</v>
      </c>
      <c r="C94" s="191"/>
      <c r="D94" s="198"/>
      <c r="E94" s="199"/>
      <c r="F94" s="200"/>
      <c r="G94" s="200"/>
      <c r="H94" s="200"/>
      <c r="I94" s="191"/>
      <c r="J94" s="191"/>
      <c r="K94" s="191"/>
      <c r="L94" s="191"/>
      <c r="M94" s="191"/>
      <c r="N94" s="191"/>
      <c r="O94" s="191"/>
      <c r="P94" s="191"/>
      <c r="Q94" s="205"/>
      <c r="R94" s="191"/>
      <c r="S94" s="191"/>
      <c r="T94" s="191"/>
      <c r="U94" s="191"/>
      <c r="V94" s="191"/>
      <c r="W94" s="191"/>
      <c r="X94" s="191"/>
      <c r="Y94" s="191"/>
      <c r="Z94" s="191"/>
    </row>
    <row r="95" s="151" customFormat="1" ht="15.6" spans="1:26">
      <c r="A95" s="197" t="s">
        <v>27</v>
      </c>
      <c r="B95" s="198">
        <f>B83+B76+B68+B60+B51+B42+B31+B20</f>
        <v>7850.68</v>
      </c>
      <c r="C95" s="191"/>
      <c r="D95" s="198"/>
      <c r="E95" s="191"/>
      <c r="F95" s="200"/>
      <c r="G95" s="200"/>
      <c r="H95" s="191"/>
      <c r="I95" s="191"/>
      <c r="J95" s="191"/>
      <c r="K95" s="191"/>
      <c r="L95" s="191"/>
      <c r="M95" s="191"/>
      <c r="N95" s="191"/>
      <c r="O95" s="191"/>
      <c r="P95" s="191"/>
      <c r="Q95" s="205"/>
      <c r="R95" s="191"/>
      <c r="S95" s="191"/>
      <c r="T95" s="191"/>
      <c r="U95" s="191"/>
      <c r="V95" s="191"/>
      <c r="W95" s="191"/>
      <c r="X95" s="191"/>
      <c r="Y95" s="191"/>
      <c r="Z95" s="191"/>
    </row>
    <row r="96" s="151" customFormat="1" ht="15.6" spans="1:26">
      <c r="A96" s="197" t="s">
        <v>28</v>
      </c>
      <c r="B96" s="198">
        <f>B84+B69+B52+B43+B32+B21</f>
        <v>3587.7018</v>
      </c>
      <c r="C96" s="191"/>
      <c r="D96" s="198"/>
      <c r="E96" s="191"/>
      <c r="F96" s="200"/>
      <c r="G96" s="200"/>
      <c r="H96" s="191"/>
      <c r="I96" s="191"/>
      <c r="J96" s="191"/>
      <c r="K96" s="191"/>
      <c r="L96" s="191"/>
      <c r="M96" s="191"/>
      <c r="N96" s="191"/>
      <c r="O96" s="191"/>
      <c r="P96" s="191"/>
      <c r="Q96" s="205"/>
      <c r="R96" s="191"/>
      <c r="S96" s="191"/>
      <c r="T96" s="191"/>
      <c r="U96" s="191"/>
      <c r="V96" s="191"/>
      <c r="W96" s="191"/>
      <c r="X96" s="191"/>
      <c r="Y96" s="191"/>
      <c r="Z96" s="191"/>
    </row>
    <row r="97" s="151" customFormat="1" ht="15.6" spans="1:26">
      <c r="A97" s="197" t="s">
        <v>29</v>
      </c>
      <c r="B97" s="198">
        <f>B85+B22+B34</f>
        <v>1414.37</v>
      </c>
      <c r="C97" s="191"/>
      <c r="D97" s="198"/>
      <c r="E97" s="191"/>
      <c r="F97" s="200"/>
      <c r="G97" s="200"/>
      <c r="H97" s="191"/>
      <c r="I97" s="191"/>
      <c r="J97" s="191"/>
      <c r="K97" s="191"/>
      <c r="L97" s="191"/>
      <c r="M97" s="191"/>
      <c r="N97" s="191"/>
      <c r="O97" s="191"/>
      <c r="P97" s="191"/>
      <c r="Q97" s="205"/>
      <c r="R97" s="191"/>
      <c r="S97" s="191"/>
      <c r="T97" s="191"/>
      <c r="U97" s="191"/>
      <c r="V97" s="191"/>
      <c r="W97" s="191"/>
      <c r="X97" s="191"/>
      <c r="Y97" s="191"/>
      <c r="Z97" s="191"/>
    </row>
    <row r="98" s="151" customFormat="1" ht="15.6" spans="1:26">
      <c r="A98" s="197" t="s">
        <v>30</v>
      </c>
      <c r="B98" s="198">
        <f>B86+B53+B44+B33+B23</f>
        <v>5662.07561981132</v>
      </c>
      <c r="C98" s="191"/>
      <c r="D98" s="198"/>
      <c r="E98" s="191"/>
      <c r="F98" s="200"/>
      <c r="G98" s="200"/>
      <c r="H98" s="191"/>
      <c r="I98" s="191"/>
      <c r="J98" s="191"/>
      <c r="K98" s="191"/>
      <c r="L98" s="191"/>
      <c r="M98" s="191"/>
      <c r="N98" s="191"/>
      <c r="O98" s="191"/>
      <c r="P98" s="191"/>
      <c r="Q98" s="205"/>
      <c r="R98" s="191"/>
      <c r="S98" s="191"/>
      <c r="T98" s="191"/>
      <c r="U98" s="191"/>
      <c r="V98" s="191"/>
      <c r="W98" s="191"/>
      <c r="X98" s="191"/>
      <c r="Y98" s="191"/>
      <c r="Z98" s="191"/>
    </row>
    <row r="99" s="151" customFormat="1" ht="15.6" spans="1:26">
      <c r="A99" s="197" t="s">
        <v>31</v>
      </c>
      <c r="B99" s="198">
        <f>B87+B35+B24</f>
        <v>1328.2</v>
      </c>
      <c r="C99" s="191"/>
      <c r="D99" s="198"/>
      <c r="E99" s="191"/>
      <c r="F99" s="200"/>
      <c r="G99" s="200"/>
      <c r="H99" s="191"/>
      <c r="I99" s="205"/>
      <c r="J99" s="191"/>
      <c r="K99" s="191"/>
      <c r="L99" s="191"/>
      <c r="M99" s="191"/>
      <c r="N99" s="191"/>
      <c r="O99" s="191"/>
      <c r="P99" s="191"/>
      <c r="Q99" s="205"/>
      <c r="R99" s="191"/>
      <c r="S99" s="191"/>
      <c r="T99" s="191"/>
      <c r="U99" s="191"/>
      <c r="V99" s="191"/>
      <c r="W99" s="191"/>
      <c r="X99" s="191"/>
      <c r="Y99" s="191"/>
      <c r="Z99" s="191"/>
    </row>
    <row r="100" s="151" customFormat="1" ht="15.6" spans="1:26">
      <c r="A100" s="197" t="s">
        <v>32</v>
      </c>
      <c r="B100" s="198">
        <f>B88+B61</f>
        <v>13.29</v>
      </c>
      <c r="C100" s="191"/>
      <c r="D100" s="198"/>
      <c r="E100" s="191"/>
      <c r="F100" s="200"/>
      <c r="G100" s="200"/>
      <c r="H100" s="191"/>
      <c r="I100" s="191"/>
      <c r="J100" s="191"/>
      <c r="K100" s="191"/>
      <c r="L100" s="191"/>
      <c r="M100" s="191"/>
      <c r="N100" s="191"/>
      <c r="O100" s="191"/>
      <c r="P100" s="191"/>
      <c r="Q100" s="205"/>
      <c r="R100" s="191"/>
      <c r="S100" s="191"/>
      <c r="T100" s="191"/>
      <c r="U100" s="191"/>
      <c r="V100" s="191"/>
      <c r="W100" s="191"/>
      <c r="X100" s="191"/>
      <c r="Y100" s="191"/>
      <c r="Z100" s="191"/>
    </row>
    <row r="101" s="151" customFormat="1" ht="15.6" spans="1:26">
      <c r="A101" s="192" t="s">
        <v>33</v>
      </c>
      <c r="B101" s="198">
        <f>B89</f>
        <v>1675.43</v>
      </c>
      <c r="C101" s="191"/>
      <c r="D101" s="201"/>
      <c r="E101" s="191"/>
      <c r="F101" s="200"/>
      <c r="G101" s="200"/>
      <c r="H101" s="191"/>
      <c r="I101" s="191"/>
      <c r="J101" s="191"/>
      <c r="K101" s="191"/>
      <c r="L101" s="191"/>
      <c r="M101" s="191"/>
      <c r="N101" s="191"/>
      <c r="O101" s="191"/>
      <c r="P101" s="191"/>
      <c r="Q101" s="205"/>
      <c r="R101" s="191"/>
      <c r="S101" s="191"/>
      <c r="T101" s="191"/>
      <c r="U101" s="191"/>
      <c r="V101" s="191"/>
      <c r="W101" s="191"/>
      <c r="X101" s="191"/>
      <c r="Y101" s="191"/>
      <c r="Z101" s="191"/>
    </row>
    <row r="102" s="151" customFormat="1" spans="1:17">
      <c r="A102" s="192"/>
      <c r="B102" s="202">
        <f>SUM(B94:B101)</f>
        <v>39814.2654618113</v>
      </c>
      <c r="C102" s="202"/>
      <c r="G102" s="200"/>
      <c r="Q102" s="153"/>
    </row>
    <row r="103" s="151" customFormat="1" spans="1:17">
      <c r="A103" s="192"/>
      <c r="G103" s="200"/>
      <c r="Q103" s="153"/>
    </row>
  </sheetData>
  <mergeCells count="192">
    <mergeCell ref="A1:Z1"/>
    <mergeCell ref="A2:Z2"/>
    <mergeCell ref="E3:N3"/>
    <mergeCell ref="E4:F4"/>
    <mergeCell ref="G4:H4"/>
    <mergeCell ref="I4:J4"/>
    <mergeCell ref="K4:L4"/>
    <mergeCell ref="M4:N4"/>
    <mergeCell ref="A15:Z15"/>
    <mergeCell ref="E16:N16"/>
    <mergeCell ref="E17:F17"/>
    <mergeCell ref="G17:H17"/>
    <mergeCell ref="I17:J17"/>
    <mergeCell ref="K17:L17"/>
    <mergeCell ref="M17:N17"/>
    <mergeCell ref="A26:Z26"/>
    <mergeCell ref="E27:N27"/>
    <mergeCell ref="E28:F28"/>
    <mergeCell ref="G28:H28"/>
    <mergeCell ref="I28:J28"/>
    <mergeCell ref="K28:L28"/>
    <mergeCell ref="M28:N28"/>
    <mergeCell ref="A37:Z37"/>
    <mergeCell ref="E38:N38"/>
    <mergeCell ref="E39:F39"/>
    <mergeCell ref="G39:H39"/>
    <mergeCell ref="I39:J39"/>
    <mergeCell ref="K39:L39"/>
    <mergeCell ref="M39:N39"/>
    <mergeCell ref="A46:Z46"/>
    <mergeCell ref="E47:N47"/>
    <mergeCell ref="E48:F48"/>
    <mergeCell ref="G48:H48"/>
    <mergeCell ref="I48:J48"/>
    <mergeCell ref="K48:L48"/>
    <mergeCell ref="M48:N48"/>
    <mergeCell ref="A55:Z55"/>
    <mergeCell ref="E56:N56"/>
    <mergeCell ref="E57:F57"/>
    <mergeCell ref="G57:H57"/>
    <mergeCell ref="I57:J57"/>
    <mergeCell ref="K57:L57"/>
    <mergeCell ref="M57:N57"/>
    <mergeCell ref="A63:Z63"/>
    <mergeCell ref="E64:N64"/>
    <mergeCell ref="E65:F65"/>
    <mergeCell ref="G65:H65"/>
    <mergeCell ref="I65:J65"/>
    <mergeCell ref="K65:L65"/>
    <mergeCell ref="M65:N65"/>
    <mergeCell ref="A71:Z71"/>
    <mergeCell ref="E72:N72"/>
    <mergeCell ref="E73:F73"/>
    <mergeCell ref="G73:H73"/>
    <mergeCell ref="I73:J73"/>
    <mergeCell ref="K73:L73"/>
    <mergeCell ref="M73:N73"/>
    <mergeCell ref="A78:Z78"/>
    <mergeCell ref="E79:N79"/>
    <mergeCell ref="E80:F80"/>
    <mergeCell ref="G80:H80"/>
    <mergeCell ref="I80:J80"/>
    <mergeCell ref="K80:L80"/>
    <mergeCell ref="M80:N80"/>
    <mergeCell ref="B92:C92"/>
    <mergeCell ref="B102:C102"/>
    <mergeCell ref="A3:A5"/>
    <mergeCell ref="A16:A18"/>
    <mergeCell ref="A27:A29"/>
    <mergeCell ref="A38:A40"/>
    <mergeCell ref="A47:A49"/>
    <mergeCell ref="A56:A58"/>
    <mergeCell ref="A64:A66"/>
    <mergeCell ref="A72:A74"/>
    <mergeCell ref="A79:A81"/>
    <mergeCell ref="B3:B5"/>
    <mergeCell ref="B16:B18"/>
    <mergeCell ref="B27:B29"/>
    <mergeCell ref="B38:B40"/>
    <mergeCell ref="B47:B49"/>
    <mergeCell ref="B56:B58"/>
    <mergeCell ref="B64:B66"/>
    <mergeCell ref="B72:B74"/>
    <mergeCell ref="B79:B81"/>
    <mergeCell ref="C3:C5"/>
    <mergeCell ref="C16:C18"/>
    <mergeCell ref="C27:C29"/>
    <mergeCell ref="C38:C40"/>
    <mergeCell ref="C47:C49"/>
    <mergeCell ref="C56:C58"/>
    <mergeCell ref="C64:C66"/>
    <mergeCell ref="C72:C74"/>
    <mergeCell ref="C79:C81"/>
    <mergeCell ref="D3:D5"/>
    <mergeCell ref="D16:D18"/>
    <mergeCell ref="D27:D29"/>
    <mergeCell ref="D38:D40"/>
    <mergeCell ref="D47:D49"/>
    <mergeCell ref="D56:D58"/>
    <mergeCell ref="D64:D66"/>
    <mergeCell ref="D72:D74"/>
    <mergeCell ref="D79:D81"/>
    <mergeCell ref="Q3:Q5"/>
    <mergeCell ref="Q16:Q18"/>
    <mergeCell ref="Q27:Q29"/>
    <mergeCell ref="Q38:Q40"/>
    <mergeCell ref="Q47:Q49"/>
    <mergeCell ref="Q56:Q58"/>
    <mergeCell ref="Q64:Q66"/>
    <mergeCell ref="Q72:Q74"/>
    <mergeCell ref="Q79:Q81"/>
    <mergeCell ref="R3:R5"/>
    <mergeCell ref="R16:R18"/>
    <mergeCell ref="R27:R29"/>
    <mergeCell ref="R38:R40"/>
    <mergeCell ref="R47:R49"/>
    <mergeCell ref="R56:R58"/>
    <mergeCell ref="R64:R66"/>
    <mergeCell ref="R72:R74"/>
    <mergeCell ref="R79:R81"/>
    <mergeCell ref="S3:S4"/>
    <mergeCell ref="S16:S17"/>
    <mergeCell ref="S27:S28"/>
    <mergeCell ref="S38:S39"/>
    <mergeCell ref="S47:S48"/>
    <mergeCell ref="S56:S57"/>
    <mergeCell ref="S64:S65"/>
    <mergeCell ref="S72:S73"/>
    <mergeCell ref="S79:S80"/>
    <mergeCell ref="V3:V5"/>
    <mergeCell ref="V16:V18"/>
    <mergeCell ref="V27:V29"/>
    <mergeCell ref="V38:V40"/>
    <mergeCell ref="V47:V49"/>
    <mergeCell ref="V56:V58"/>
    <mergeCell ref="V64:V66"/>
    <mergeCell ref="V72:V74"/>
    <mergeCell ref="V79:V81"/>
    <mergeCell ref="W3:W5"/>
    <mergeCell ref="W16:W18"/>
    <mergeCell ref="W27:W29"/>
    <mergeCell ref="W38:W40"/>
    <mergeCell ref="W47:W49"/>
    <mergeCell ref="W56:W58"/>
    <mergeCell ref="W64:W66"/>
    <mergeCell ref="W72:W74"/>
    <mergeCell ref="W79:W81"/>
    <mergeCell ref="X3:X5"/>
    <mergeCell ref="X16:X18"/>
    <mergeCell ref="X27:X29"/>
    <mergeCell ref="X38:X40"/>
    <mergeCell ref="X47:X49"/>
    <mergeCell ref="X56:X58"/>
    <mergeCell ref="X64:X66"/>
    <mergeCell ref="X72:X74"/>
    <mergeCell ref="X79:X81"/>
    <mergeCell ref="Y3:Y5"/>
    <mergeCell ref="Y16:Y18"/>
    <mergeCell ref="Y27:Y29"/>
    <mergeCell ref="Y38:Y40"/>
    <mergeCell ref="Y47:Y49"/>
    <mergeCell ref="Y56:Y58"/>
    <mergeCell ref="Y64:Y66"/>
    <mergeCell ref="Y72:Y74"/>
    <mergeCell ref="Y79:Y81"/>
    <mergeCell ref="Z3:Z5"/>
    <mergeCell ref="Z16:Z18"/>
    <mergeCell ref="Z27:Z29"/>
    <mergeCell ref="Z38:Z40"/>
    <mergeCell ref="Z47:Z49"/>
    <mergeCell ref="Z56:Z58"/>
    <mergeCell ref="Z64:Z66"/>
    <mergeCell ref="Z72:Z74"/>
    <mergeCell ref="Z79:Z81"/>
    <mergeCell ref="O3:P4"/>
    <mergeCell ref="T3:U4"/>
    <mergeCell ref="O16:P17"/>
    <mergeCell ref="T16:U17"/>
    <mergeCell ref="O27:P28"/>
    <mergeCell ref="T27:U28"/>
    <mergeCell ref="O38:P39"/>
    <mergeCell ref="T38:U39"/>
    <mergeCell ref="O47:P48"/>
    <mergeCell ref="T47:U48"/>
    <mergeCell ref="O56:P57"/>
    <mergeCell ref="T56:U57"/>
    <mergeCell ref="O64:P65"/>
    <mergeCell ref="T64:U65"/>
    <mergeCell ref="O72:P73"/>
    <mergeCell ref="T72:U73"/>
    <mergeCell ref="O79:P80"/>
    <mergeCell ref="T79:U8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23"/>
  <sheetViews>
    <sheetView tabSelected="1" topLeftCell="A7" workbookViewId="0">
      <selection activeCell="D20" sqref="D20"/>
    </sheetView>
  </sheetViews>
  <sheetFormatPr defaultColWidth="9" defaultRowHeight="14.4"/>
  <cols>
    <col min="1" max="1" width="11.5555555555556" customWidth="1"/>
    <col min="2" max="2" width="11.75" customWidth="1"/>
    <col min="3" max="3" width="8.44444444444444" customWidth="1"/>
    <col min="4" max="4" width="9.75" customWidth="1"/>
    <col min="5" max="7" width="10.5" customWidth="1"/>
    <col min="8" max="8" width="11.8796296296296" customWidth="1"/>
    <col min="9" max="9" width="10.4444444444444" customWidth="1"/>
    <col min="10" max="10" width="11.3518518518519" customWidth="1"/>
    <col min="11" max="11" width="9.75" customWidth="1"/>
    <col min="12" max="13" width="9.22222222222222" customWidth="1"/>
    <col min="14" max="14" width="10.8888888888889" customWidth="1"/>
    <col min="15" max="15" width="8.66666666666667" customWidth="1"/>
    <col min="16" max="16" width="10.8796296296296" customWidth="1"/>
    <col min="17" max="17" width="11.2314814814815" customWidth="1"/>
    <col min="18" max="18" width="11.4814814814815" customWidth="1"/>
    <col min="19" max="19" width="9.11111111111111" style="3" customWidth="1"/>
    <col min="20" max="20" width="10.8611111111111" customWidth="1"/>
    <col min="21" max="21" width="9.88888888888889" customWidth="1"/>
  </cols>
  <sheetData>
    <row r="1" customFormat="1" ht="20.4" spans="1:22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02"/>
    </row>
    <row r="2" s="1" customFormat="1" spans="1:22">
      <c r="A2" s="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3"/>
    </row>
    <row r="3" s="1" customFormat="1" spans="1:22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03"/>
    </row>
    <row r="4" customFormat="1" ht="24" customHeight="1" spans="1:2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02"/>
    </row>
    <row r="5" customFormat="1" ht="15.6" customHeight="1" spans="1:22">
      <c r="A5" s="7" t="s">
        <v>2</v>
      </c>
      <c r="B5" s="7" t="s">
        <v>3</v>
      </c>
      <c r="C5" s="8" t="s">
        <v>4</v>
      </c>
      <c r="D5" s="9" t="s">
        <v>49</v>
      </c>
      <c r="E5" s="10" t="s">
        <v>50</v>
      </c>
      <c r="F5" s="10"/>
      <c r="G5" s="11"/>
      <c r="H5" s="12" t="s">
        <v>51</v>
      </c>
      <c r="I5" s="54"/>
      <c r="J5" s="8" t="s">
        <v>52</v>
      </c>
      <c r="K5" s="8" t="s">
        <v>53</v>
      </c>
      <c r="L5" s="55" t="s">
        <v>11</v>
      </c>
      <c r="M5" s="56"/>
      <c r="N5" s="7" t="s">
        <v>54</v>
      </c>
      <c r="O5" s="7" t="s">
        <v>55</v>
      </c>
      <c r="P5" s="8" t="s">
        <v>14</v>
      </c>
      <c r="Q5" s="8" t="s">
        <v>56</v>
      </c>
      <c r="R5" s="8" t="s">
        <v>57</v>
      </c>
      <c r="S5" s="12" t="s">
        <v>58</v>
      </c>
      <c r="T5" s="54"/>
      <c r="U5" s="7" t="s">
        <v>15</v>
      </c>
      <c r="V5" s="102"/>
    </row>
    <row r="6" customFormat="1" ht="32.4" spans="1:22">
      <c r="A6" s="13"/>
      <c r="B6" s="13"/>
      <c r="C6" s="14"/>
      <c r="D6" s="15"/>
      <c r="E6" s="16" t="s">
        <v>50</v>
      </c>
      <c r="F6" s="16" t="s">
        <v>59</v>
      </c>
      <c r="G6" s="17" t="s">
        <v>60</v>
      </c>
      <c r="H6" s="18" t="s">
        <v>61</v>
      </c>
      <c r="I6" s="18" t="s">
        <v>62</v>
      </c>
      <c r="J6" s="14"/>
      <c r="K6" s="14"/>
      <c r="L6" s="18" t="s">
        <v>63</v>
      </c>
      <c r="M6" s="18" t="s">
        <v>23</v>
      </c>
      <c r="N6" s="13"/>
      <c r="O6" s="13"/>
      <c r="P6" s="14"/>
      <c r="Q6" s="14"/>
      <c r="R6" s="14"/>
      <c r="S6" s="26" t="s">
        <v>64</v>
      </c>
      <c r="T6" s="104" t="s">
        <v>65</v>
      </c>
      <c r="U6" s="13"/>
      <c r="V6" s="105"/>
    </row>
    <row r="7" customFormat="1" ht="18" customHeight="1" spans="1:22">
      <c r="A7" s="13" t="s">
        <v>66</v>
      </c>
      <c r="B7" s="19">
        <f t="shared" ref="B7:B20" si="0">SUM(H7:N7)+E7+F7</f>
        <v>45231.861081</v>
      </c>
      <c r="C7" s="20">
        <f>B7/B20*100</f>
        <v>23.9080366710213</v>
      </c>
      <c r="D7" s="20">
        <v>9.34007301090421</v>
      </c>
      <c r="E7" s="19">
        <v>6708.776341</v>
      </c>
      <c r="F7" s="19">
        <v>0</v>
      </c>
      <c r="G7" s="19">
        <v>3745.039692</v>
      </c>
      <c r="H7" s="19">
        <v>968.39486</v>
      </c>
      <c r="I7" s="19">
        <v>12313.591436</v>
      </c>
      <c r="J7" s="19">
        <v>1741.475593</v>
      </c>
      <c r="K7" s="19">
        <v>2583.358</v>
      </c>
      <c r="L7" s="19">
        <v>0</v>
      </c>
      <c r="M7" s="19">
        <v>0</v>
      </c>
      <c r="N7" s="19">
        <v>20916.264851</v>
      </c>
      <c r="O7" s="57">
        <v>3052</v>
      </c>
      <c r="P7" s="58">
        <v>3499.43</v>
      </c>
      <c r="Q7" s="58">
        <v>11700.71</v>
      </c>
      <c r="R7" s="58">
        <v>15406.154962</v>
      </c>
      <c r="S7" s="26">
        <v>4874</v>
      </c>
      <c r="T7" s="21">
        <v>8988.36</v>
      </c>
      <c r="U7" s="33">
        <v>498.3</v>
      </c>
      <c r="V7" s="106"/>
    </row>
    <row r="8" customFormat="1" ht="18" customHeight="1" spans="1:22">
      <c r="A8" s="13" t="s">
        <v>67</v>
      </c>
      <c r="B8" s="19">
        <f t="shared" si="0"/>
        <v>30207.36</v>
      </c>
      <c r="C8" s="20">
        <f>B8/B20*100</f>
        <v>15.96659198527</v>
      </c>
      <c r="D8" s="21">
        <v>22.555114049914</v>
      </c>
      <c r="E8" s="19">
        <v>8453.35</v>
      </c>
      <c r="F8" s="19">
        <v>7.47</v>
      </c>
      <c r="G8" s="19">
        <v>6012.67</v>
      </c>
      <c r="H8" s="19">
        <v>0.86</v>
      </c>
      <c r="I8" s="19">
        <v>0</v>
      </c>
      <c r="J8" s="19">
        <v>750.06</v>
      </c>
      <c r="K8" s="19">
        <v>425.48</v>
      </c>
      <c r="L8" s="47">
        <v>0</v>
      </c>
      <c r="M8" s="47">
        <v>0</v>
      </c>
      <c r="N8" s="59">
        <v>20570.14</v>
      </c>
      <c r="O8" s="60">
        <v>3980</v>
      </c>
      <c r="P8" s="61">
        <v>1068.08</v>
      </c>
      <c r="Q8" s="61">
        <v>3251.54</v>
      </c>
      <c r="R8" s="59">
        <v>3023.74</v>
      </c>
      <c r="S8" s="60">
        <v>17433</v>
      </c>
      <c r="T8" s="59">
        <v>10861.18</v>
      </c>
      <c r="U8" s="19">
        <v>674.36</v>
      </c>
      <c r="V8" s="106"/>
    </row>
    <row r="9" customFormat="1" ht="18" customHeight="1" spans="1:22">
      <c r="A9" s="13" t="s">
        <v>68</v>
      </c>
      <c r="B9" s="19">
        <f t="shared" si="0"/>
        <v>7306.63148</v>
      </c>
      <c r="C9" s="20">
        <f>B9/B20*100</f>
        <v>3.86203904041563</v>
      </c>
      <c r="D9" s="22">
        <v>4.92200644923641</v>
      </c>
      <c r="E9" s="22">
        <v>2024.02578</v>
      </c>
      <c r="F9" s="22">
        <v>58.71985</v>
      </c>
      <c r="G9" s="22">
        <v>1702.103372</v>
      </c>
      <c r="H9" s="22">
        <v>92.635</v>
      </c>
      <c r="I9" s="22">
        <v>0</v>
      </c>
      <c r="J9" s="22">
        <v>95.19085</v>
      </c>
      <c r="K9" s="29">
        <v>0</v>
      </c>
      <c r="L9" s="29">
        <v>0</v>
      </c>
      <c r="M9" s="29">
        <v>0</v>
      </c>
      <c r="N9" s="22">
        <v>5036.06</v>
      </c>
      <c r="O9" s="62">
        <v>812</v>
      </c>
      <c r="P9" s="58">
        <v>187.49</v>
      </c>
      <c r="Q9" s="58">
        <v>2497.87</v>
      </c>
      <c r="R9" s="22">
        <v>5090.03</v>
      </c>
      <c r="S9" s="107">
        <v>130</v>
      </c>
      <c r="T9" s="22">
        <v>181.39</v>
      </c>
      <c r="U9" s="22">
        <v>162.9</v>
      </c>
      <c r="V9" s="106"/>
    </row>
    <row r="10" customFormat="1" ht="18" customHeight="1" spans="1:22">
      <c r="A10" s="13" t="s">
        <v>69</v>
      </c>
      <c r="B10" s="19">
        <f t="shared" si="0"/>
        <v>5850.49</v>
      </c>
      <c r="C10" s="20">
        <f>B10/B20*100</f>
        <v>3.09237175125209</v>
      </c>
      <c r="D10" s="20">
        <v>27.8435871382215</v>
      </c>
      <c r="E10" s="19">
        <v>1274.7</v>
      </c>
      <c r="F10" s="19">
        <v>0</v>
      </c>
      <c r="G10" s="19">
        <v>649.55</v>
      </c>
      <c r="H10" s="19">
        <v>85.57</v>
      </c>
      <c r="I10" s="19">
        <v>0</v>
      </c>
      <c r="J10" s="19">
        <v>20.22</v>
      </c>
      <c r="K10" s="29">
        <v>0</v>
      </c>
      <c r="L10" s="29">
        <v>0</v>
      </c>
      <c r="M10" s="29">
        <v>0</v>
      </c>
      <c r="N10" s="63">
        <v>4470</v>
      </c>
      <c r="O10" s="64">
        <v>324</v>
      </c>
      <c r="P10" s="58">
        <v>9.69</v>
      </c>
      <c r="Q10" s="58">
        <v>1983.85</v>
      </c>
      <c r="R10" s="108">
        <v>967.14</v>
      </c>
      <c r="S10" s="109">
        <v>0</v>
      </c>
      <c r="T10" s="59">
        <v>0</v>
      </c>
      <c r="U10" s="21">
        <v>96.62</v>
      </c>
      <c r="V10" s="102"/>
    </row>
    <row r="11" customFormat="1" ht="18" customHeight="1" spans="1:22">
      <c r="A11" s="13" t="s">
        <v>70</v>
      </c>
      <c r="B11" s="19">
        <f t="shared" si="0"/>
        <v>29527.666005</v>
      </c>
      <c r="C11" s="20">
        <f>B11/B20*100</f>
        <v>15.6073286569618</v>
      </c>
      <c r="D11" s="23">
        <v>17.0136964995174</v>
      </c>
      <c r="E11" s="24">
        <v>5737.780555</v>
      </c>
      <c r="F11" s="24">
        <v>375.42565</v>
      </c>
      <c r="G11" s="24">
        <v>4776.961459</v>
      </c>
      <c r="H11" s="25">
        <v>450.79</v>
      </c>
      <c r="I11" s="25">
        <v>10594.3</v>
      </c>
      <c r="J11" s="23">
        <v>49.0798</v>
      </c>
      <c r="K11" s="29">
        <v>0</v>
      </c>
      <c r="L11" s="29">
        <v>0</v>
      </c>
      <c r="M11" s="29">
        <v>0</v>
      </c>
      <c r="N11" s="65">
        <v>12320.29</v>
      </c>
      <c r="O11" s="66">
        <v>2292</v>
      </c>
      <c r="P11" s="67">
        <v>232</v>
      </c>
      <c r="Q11" s="23">
        <v>952.5434</v>
      </c>
      <c r="R11" s="110">
        <v>788.91</v>
      </c>
      <c r="S11" s="111">
        <v>406</v>
      </c>
      <c r="T11" s="110">
        <v>343.12</v>
      </c>
      <c r="U11" s="112">
        <v>300.4498</v>
      </c>
      <c r="V11" s="102"/>
    </row>
    <row r="12" customFormat="1" ht="18" customHeight="1" spans="1:22">
      <c r="A12" s="26" t="s">
        <v>71</v>
      </c>
      <c r="B12" s="19">
        <f t="shared" si="0"/>
        <v>14553.72</v>
      </c>
      <c r="C12" s="20">
        <f>B12/B20*100</f>
        <v>7.69260567980333</v>
      </c>
      <c r="D12" s="27">
        <v>-21.0284573606136</v>
      </c>
      <c r="E12" s="28">
        <v>1166.51</v>
      </c>
      <c r="F12" s="28">
        <v>772.54</v>
      </c>
      <c r="G12" s="28">
        <v>935.65</v>
      </c>
      <c r="H12" s="28">
        <v>1287.05</v>
      </c>
      <c r="I12" s="68">
        <v>9586.31</v>
      </c>
      <c r="J12" s="28">
        <v>28.99</v>
      </c>
      <c r="K12" s="29">
        <v>0</v>
      </c>
      <c r="L12" s="29">
        <v>0</v>
      </c>
      <c r="M12" s="29">
        <v>0</v>
      </c>
      <c r="N12" s="28">
        <v>1712.32</v>
      </c>
      <c r="O12" s="69">
        <v>1063</v>
      </c>
      <c r="P12" s="37">
        <v>46.39</v>
      </c>
      <c r="Q12" s="37">
        <v>881.18</v>
      </c>
      <c r="R12" s="37">
        <v>1520.4</v>
      </c>
      <c r="S12" s="35">
        <v>18</v>
      </c>
      <c r="T12" s="37">
        <v>98.15</v>
      </c>
      <c r="U12" s="113">
        <v>49.2</v>
      </c>
      <c r="V12" s="102"/>
    </row>
    <row r="13" customFormat="1" ht="18" customHeight="1" spans="1:22">
      <c r="A13" s="26" t="s">
        <v>72</v>
      </c>
      <c r="B13" s="19">
        <f t="shared" si="0"/>
        <v>8944.8533</v>
      </c>
      <c r="C13" s="20">
        <f>B13/B20*100</f>
        <v>4.72794785804506</v>
      </c>
      <c r="D13" s="21">
        <v>-70.3455464542793</v>
      </c>
      <c r="E13" s="19">
        <v>679.1633</v>
      </c>
      <c r="F13" s="19">
        <v>0</v>
      </c>
      <c r="G13" s="19">
        <v>593.1503</v>
      </c>
      <c r="H13" s="19">
        <v>802.35</v>
      </c>
      <c r="I13" s="68">
        <v>5226.18</v>
      </c>
      <c r="J13" s="68">
        <v>17.07</v>
      </c>
      <c r="K13" s="29">
        <v>0</v>
      </c>
      <c r="L13" s="29">
        <v>0</v>
      </c>
      <c r="M13" s="29">
        <v>0</v>
      </c>
      <c r="N13" s="19">
        <v>2220.09</v>
      </c>
      <c r="O13" s="70">
        <v>361</v>
      </c>
      <c r="P13" s="37">
        <v>33.72</v>
      </c>
      <c r="Q13" s="37">
        <v>2882.47</v>
      </c>
      <c r="R13" s="114">
        <v>11005.22</v>
      </c>
      <c r="S13" s="26">
        <v>75</v>
      </c>
      <c r="T13" s="21">
        <v>329</v>
      </c>
      <c r="U13" s="21">
        <v>105.62</v>
      </c>
      <c r="V13" s="102"/>
    </row>
    <row r="14" customFormat="1" ht="18" customHeight="1" spans="1:22">
      <c r="A14" s="26" t="s">
        <v>73</v>
      </c>
      <c r="B14" s="19">
        <f t="shared" si="0"/>
        <v>6439</v>
      </c>
      <c r="C14" s="20">
        <f>B14/B20*100</f>
        <v>3.40343829428171</v>
      </c>
      <c r="D14" s="21">
        <v>19.0934177720893</v>
      </c>
      <c r="E14" s="29">
        <v>0</v>
      </c>
      <c r="F14" s="29">
        <v>0</v>
      </c>
      <c r="G14" s="29">
        <v>0</v>
      </c>
      <c r="H14" s="19">
        <v>472</v>
      </c>
      <c r="I14" s="68">
        <v>5545</v>
      </c>
      <c r="J14" s="29">
        <v>0</v>
      </c>
      <c r="K14" s="29">
        <v>0</v>
      </c>
      <c r="L14" s="29">
        <v>0</v>
      </c>
      <c r="M14" s="29">
        <v>0</v>
      </c>
      <c r="N14" s="19">
        <v>422</v>
      </c>
      <c r="O14" s="70">
        <v>21</v>
      </c>
      <c r="P14" s="70">
        <v>2.9</v>
      </c>
      <c r="Q14" s="70">
        <v>0</v>
      </c>
      <c r="R14" s="114">
        <v>1997.37</v>
      </c>
      <c r="S14" s="26">
        <v>15</v>
      </c>
      <c r="T14" s="26">
        <v>23.45</v>
      </c>
      <c r="U14" s="21">
        <v>20.98</v>
      </c>
      <c r="V14" s="102"/>
    </row>
    <row r="15" customFormat="1" ht="18" customHeight="1" spans="1:22">
      <c r="A15" s="30" t="s">
        <v>74</v>
      </c>
      <c r="B15" s="19">
        <f t="shared" si="0"/>
        <v>2800.75</v>
      </c>
      <c r="C15" s="20">
        <f>B15/B20*100</f>
        <v>1.48038201626176</v>
      </c>
      <c r="D15" s="31">
        <v>-87.4424806654779</v>
      </c>
      <c r="E15" s="32">
        <v>340.98</v>
      </c>
      <c r="F15" s="32">
        <v>0</v>
      </c>
      <c r="G15" s="32">
        <v>263.39</v>
      </c>
      <c r="H15" s="32">
        <v>107.28</v>
      </c>
      <c r="I15" s="71">
        <v>1658.2</v>
      </c>
      <c r="J15" s="32">
        <v>0</v>
      </c>
      <c r="K15" s="29">
        <v>0</v>
      </c>
      <c r="L15" s="29">
        <v>0</v>
      </c>
      <c r="M15" s="29">
        <v>0</v>
      </c>
      <c r="N15" s="32">
        <v>694.29</v>
      </c>
      <c r="O15" s="72">
        <v>342</v>
      </c>
      <c r="P15" s="72">
        <v>34.99</v>
      </c>
      <c r="Q15" s="72">
        <v>4.34</v>
      </c>
      <c r="R15" s="32">
        <v>4710.93</v>
      </c>
      <c r="S15" s="72">
        <v>31</v>
      </c>
      <c r="T15" s="72">
        <v>110.25</v>
      </c>
      <c r="U15" s="32">
        <v>21.38</v>
      </c>
      <c r="V15" s="115"/>
    </row>
    <row r="16" customFormat="1" ht="18" customHeight="1" spans="1:22">
      <c r="A16" s="26" t="s">
        <v>75</v>
      </c>
      <c r="B16" s="19">
        <f t="shared" si="0"/>
        <v>14703.55</v>
      </c>
      <c r="C16" s="20">
        <f>B16/B20*100</f>
        <v>7.77180076593972</v>
      </c>
      <c r="D16" s="33">
        <v>-6.58825786597444</v>
      </c>
      <c r="E16" s="34">
        <v>132.75</v>
      </c>
      <c r="F16" s="34">
        <v>2.3</v>
      </c>
      <c r="G16" s="34">
        <v>72.27</v>
      </c>
      <c r="H16" s="35">
        <v>778.3</v>
      </c>
      <c r="I16" s="37">
        <v>13614.6</v>
      </c>
      <c r="J16" s="35">
        <v>0</v>
      </c>
      <c r="K16" s="29">
        <v>0</v>
      </c>
      <c r="L16" s="29">
        <v>0</v>
      </c>
      <c r="M16" s="29">
        <v>0</v>
      </c>
      <c r="N16" s="33">
        <v>175.6</v>
      </c>
      <c r="O16" s="60">
        <v>97</v>
      </c>
      <c r="P16" s="33">
        <v>8.39</v>
      </c>
      <c r="Q16" s="33">
        <v>0</v>
      </c>
      <c r="R16" s="33">
        <v>9699.45</v>
      </c>
      <c r="S16" s="60">
        <v>23</v>
      </c>
      <c r="T16" s="60">
        <v>120.85</v>
      </c>
      <c r="U16" s="33">
        <v>83.07</v>
      </c>
      <c r="V16" s="102"/>
    </row>
    <row r="17" customFormat="1" ht="18" customHeight="1" spans="1:22">
      <c r="A17" s="26" t="s">
        <v>76</v>
      </c>
      <c r="B17" s="19">
        <f t="shared" si="0"/>
        <v>20050.24</v>
      </c>
      <c r="C17" s="20">
        <f>B17/B20*100</f>
        <v>10.5978808239694</v>
      </c>
      <c r="D17" s="33">
        <v>1787.02041438482</v>
      </c>
      <c r="E17" s="36">
        <v>2331.2</v>
      </c>
      <c r="F17" s="36">
        <v>0</v>
      </c>
      <c r="G17" s="36">
        <v>2130</v>
      </c>
      <c r="H17" s="36">
        <v>2420.1</v>
      </c>
      <c r="I17" s="36">
        <v>14282.8</v>
      </c>
      <c r="J17" s="36">
        <v>52.81</v>
      </c>
      <c r="K17" s="29">
        <v>0</v>
      </c>
      <c r="L17" s="29">
        <v>0</v>
      </c>
      <c r="M17" s="29">
        <v>0</v>
      </c>
      <c r="N17" s="36">
        <v>963.33</v>
      </c>
      <c r="O17" s="60">
        <v>883</v>
      </c>
      <c r="P17" s="36">
        <v>92.11</v>
      </c>
      <c r="Q17" s="36">
        <v>2167</v>
      </c>
      <c r="R17" s="36">
        <v>5003.3</v>
      </c>
      <c r="S17" s="93">
        <v>17</v>
      </c>
      <c r="T17" s="36">
        <v>156.7</v>
      </c>
      <c r="U17" s="36">
        <v>193.34</v>
      </c>
      <c r="V17" s="102"/>
    </row>
    <row r="18" customFormat="1" ht="18" customHeight="1" spans="1:22">
      <c r="A18" s="26" t="s">
        <v>77</v>
      </c>
      <c r="B18" s="19">
        <f t="shared" si="0"/>
        <v>3461.6</v>
      </c>
      <c r="C18" s="20">
        <f>B18/B20*100</f>
        <v>1.82968504418164</v>
      </c>
      <c r="D18" s="33">
        <v>-55.1435465602994</v>
      </c>
      <c r="E18" s="29">
        <v>0.03</v>
      </c>
      <c r="F18" s="29">
        <v>0.03</v>
      </c>
      <c r="G18" s="29">
        <v>0.03</v>
      </c>
      <c r="H18" s="37">
        <v>484.72</v>
      </c>
      <c r="I18" s="37">
        <v>2798.1</v>
      </c>
      <c r="J18" s="29">
        <v>0.03</v>
      </c>
      <c r="K18" s="29">
        <v>0.03</v>
      </c>
      <c r="L18" s="29">
        <v>0.03</v>
      </c>
      <c r="M18" s="29">
        <v>0.03</v>
      </c>
      <c r="N18" s="33">
        <v>178.6</v>
      </c>
      <c r="O18" s="60">
        <v>4</v>
      </c>
      <c r="P18" s="60">
        <v>0</v>
      </c>
      <c r="Q18" s="60">
        <v>0</v>
      </c>
      <c r="R18" s="60">
        <v>342.18</v>
      </c>
      <c r="S18" s="60">
        <v>1</v>
      </c>
      <c r="T18" s="60">
        <v>10</v>
      </c>
      <c r="U18" s="33">
        <v>0.0005</v>
      </c>
      <c r="V18" s="102"/>
    </row>
    <row r="19" customFormat="1" ht="18" customHeight="1" spans="1:22">
      <c r="A19" s="26" t="s">
        <v>78</v>
      </c>
      <c r="B19" s="19">
        <f t="shared" si="0"/>
        <v>113.309181</v>
      </c>
      <c r="C19" s="20">
        <f>B19/B20*100</f>
        <v>0.0598914125965364</v>
      </c>
      <c r="D19" s="33" t="s">
        <v>36</v>
      </c>
      <c r="E19" s="34">
        <v>108.124611</v>
      </c>
      <c r="F19" s="34">
        <v>0</v>
      </c>
      <c r="G19" s="34">
        <v>85.65284</v>
      </c>
      <c r="H19" s="37">
        <v>0</v>
      </c>
      <c r="I19" s="37">
        <v>0</v>
      </c>
      <c r="J19" s="37">
        <v>5.18457</v>
      </c>
      <c r="K19" s="29">
        <v>0</v>
      </c>
      <c r="L19" s="29">
        <v>0</v>
      </c>
      <c r="M19" s="29">
        <v>0</v>
      </c>
      <c r="N19" s="60">
        <v>0</v>
      </c>
      <c r="O19" s="60">
        <v>98</v>
      </c>
      <c r="P19" s="33">
        <v>0.596758</v>
      </c>
      <c r="Q19" s="33">
        <v>6.772494</v>
      </c>
      <c r="R19" s="60">
        <v>0</v>
      </c>
      <c r="S19" s="60">
        <v>0</v>
      </c>
      <c r="T19" s="60">
        <v>0</v>
      </c>
      <c r="U19" s="33">
        <v>8.530663</v>
      </c>
      <c r="V19" s="102"/>
    </row>
    <row r="20" customFormat="1" ht="18" customHeight="1" spans="1:22">
      <c r="A20" s="26" t="s">
        <v>34</v>
      </c>
      <c r="B20" s="19">
        <f t="shared" si="0"/>
        <v>189191.031047</v>
      </c>
      <c r="C20" s="20"/>
      <c r="D20" s="21">
        <v>-7.08</v>
      </c>
      <c r="E20" s="38">
        <f t="shared" ref="E20:U20" si="1">SUM(E7:E19)</f>
        <v>28957.390587</v>
      </c>
      <c r="F20" s="38">
        <f t="shared" si="1"/>
        <v>1216.4855</v>
      </c>
      <c r="G20" s="38">
        <f t="shared" si="1"/>
        <v>20966.467663</v>
      </c>
      <c r="H20" s="38">
        <f t="shared" si="1"/>
        <v>7950.04986</v>
      </c>
      <c r="I20" s="38">
        <f t="shared" si="1"/>
        <v>75619.081436</v>
      </c>
      <c r="J20" s="38">
        <f t="shared" si="1"/>
        <v>2760.110813</v>
      </c>
      <c r="K20" s="38">
        <f t="shared" si="1"/>
        <v>3008.868</v>
      </c>
      <c r="L20" s="38">
        <f t="shared" si="1"/>
        <v>0.03</v>
      </c>
      <c r="M20" s="38">
        <f t="shared" si="1"/>
        <v>0.03</v>
      </c>
      <c r="N20" s="38">
        <f t="shared" si="1"/>
        <v>69678.984851</v>
      </c>
      <c r="O20" s="73">
        <f t="shared" si="1"/>
        <v>13329</v>
      </c>
      <c r="P20" s="38">
        <f t="shared" si="1"/>
        <v>5215.786758</v>
      </c>
      <c r="Q20" s="38">
        <f t="shared" si="1"/>
        <v>26328.275894</v>
      </c>
      <c r="R20" s="38">
        <f t="shared" si="1"/>
        <v>59554.824962</v>
      </c>
      <c r="S20" s="73">
        <f t="shared" si="1"/>
        <v>23023</v>
      </c>
      <c r="T20" s="38">
        <f t="shared" si="1"/>
        <v>21222.45</v>
      </c>
      <c r="U20" s="38">
        <f t="shared" si="1"/>
        <v>2214.750963</v>
      </c>
      <c r="V20" s="116"/>
    </row>
    <row r="21" customFormat="1" ht="30" customHeight="1" spans="1:22">
      <c r="A21" s="39" t="s">
        <v>35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16"/>
    </row>
    <row r="22" customFormat="1" ht="14.45" customHeight="1" spans="1:22">
      <c r="A22" s="7" t="s">
        <v>2</v>
      </c>
      <c r="B22" s="7" t="s">
        <v>3</v>
      </c>
      <c r="C22" s="8" t="s">
        <v>4</v>
      </c>
      <c r="D22" s="9" t="s">
        <v>49</v>
      </c>
      <c r="E22" s="10" t="s">
        <v>50</v>
      </c>
      <c r="F22" s="10"/>
      <c r="G22" s="11"/>
      <c r="H22" s="12" t="s">
        <v>51</v>
      </c>
      <c r="I22" s="54"/>
      <c r="J22" s="8" t="s">
        <v>52</v>
      </c>
      <c r="K22" s="8" t="s">
        <v>53</v>
      </c>
      <c r="L22" s="55" t="s">
        <v>11</v>
      </c>
      <c r="M22" s="56"/>
      <c r="N22" s="7" t="s">
        <v>54</v>
      </c>
      <c r="O22" s="7" t="s">
        <v>55</v>
      </c>
      <c r="P22" s="8" t="s">
        <v>79</v>
      </c>
      <c r="Q22" s="8" t="s">
        <v>56</v>
      </c>
      <c r="R22" s="8" t="s">
        <v>57</v>
      </c>
      <c r="S22" s="12" t="s">
        <v>58</v>
      </c>
      <c r="T22" s="54"/>
      <c r="U22" s="7" t="s">
        <v>15</v>
      </c>
      <c r="V22" s="116"/>
    </row>
    <row r="23" customFormat="1" ht="32.4" spans="1:22">
      <c r="A23" s="13"/>
      <c r="B23" s="13"/>
      <c r="C23" s="14"/>
      <c r="D23" s="15"/>
      <c r="E23" s="16" t="s">
        <v>50</v>
      </c>
      <c r="F23" s="16" t="s">
        <v>59</v>
      </c>
      <c r="G23" s="17" t="s">
        <v>60</v>
      </c>
      <c r="H23" s="18" t="s">
        <v>61</v>
      </c>
      <c r="I23" s="18" t="s">
        <v>62</v>
      </c>
      <c r="J23" s="14"/>
      <c r="K23" s="14"/>
      <c r="L23" s="18" t="s">
        <v>63</v>
      </c>
      <c r="M23" s="18" t="s">
        <v>23</v>
      </c>
      <c r="N23" s="13"/>
      <c r="O23" s="13"/>
      <c r="P23" s="14"/>
      <c r="Q23" s="14"/>
      <c r="R23" s="14"/>
      <c r="S23" s="26" t="s">
        <v>64</v>
      </c>
      <c r="T23" s="104" t="s">
        <v>65</v>
      </c>
      <c r="U23" s="13"/>
      <c r="V23" s="116"/>
    </row>
    <row r="24" customFormat="1" spans="1:22">
      <c r="A24" s="26" t="s">
        <v>66</v>
      </c>
      <c r="B24" s="19">
        <f t="shared" ref="B24:B31" si="2">SUM(H24:N24)+E24+F24</f>
        <v>5789.304754</v>
      </c>
      <c r="C24" s="21">
        <f>B24/B31*100</f>
        <v>48.6181677817802</v>
      </c>
      <c r="D24" s="19">
        <v>4.17415941042723</v>
      </c>
      <c r="E24" s="19">
        <v>866.519649</v>
      </c>
      <c r="F24" s="19">
        <v>0</v>
      </c>
      <c r="G24" s="19">
        <v>550.729088</v>
      </c>
      <c r="H24" s="19">
        <v>48.791968</v>
      </c>
      <c r="I24" s="19">
        <v>1041.5</v>
      </c>
      <c r="J24" s="21">
        <v>199.777021</v>
      </c>
      <c r="K24" s="21">
        <v>429.685</v>
      </c>
      <c r="L24" s="47">
        <v>0</v>
      </c>
      <c r="M24" s="47">
        <v>0</v>
      </c>
      <c r="N24" s="46">
        <v>3203.031116</v>
      </c>
      <c r="O24" s="47">
        <v>391</v>
      </c>
      <c r="P24" s="36">
        <v>688.56</v>
      </c>
      <c r="Q24" s="36">
        <v>1134.79</v>
      </c>
      <c r="R24" s="46">
        <v>2362.219654</v>
      </c>
      <c r="S24" s="93">
        <v>1355</v>
      </c>
      <c r="T24" s="36">
        <v>2862.69</v>
      </c>
      <c r="U24" s="117">
        <v>67.01</v>
      </c>
      <c r="V24" s="116"/>
    </row>
    <row r="25" customFormat="1" spans="1:22">
      <c r="A25" s="26" t="s">
        <v>67</v>
      </c>
      <c r="B25" s="19">
        <f t="shared" si="2"/>
        <v>1214.54</v>
      </c>
      <c r="C25" s="21">
        <f>B25/B31*100</f>
        <v>10.199620162833</v>
      </c>
      <c r="D25" s="40">
        <v>44.9885397765256</v>
      </c>
      <c r="E25" s="40">
        <v>241.37</v>
      </c>
      <c r="F25" s="40">
        <v>0</v>
      </c>
      <c r="G25" s="40">
        <v>233.07</v>
      </c>
      <c r="H25" s="40">
        <v>0</v>
      </c>
      <c r="I25" s="74">
        <v>0</v>
      </c>
      <c r="J25" s="75">
        <v>15.46</v>
      </c>
      <c r="K25" s="76">
        <v>0</v>
      </c>
      <c r="L25" s="74">
        <v>0</v>
      </c>
      <c r="M25" s="74">
        <v>0</v>
      </c>
      <c r="N25" s="75">
        <v>957.71</v>
      </c>
      <c r="O25" s="74">
        <v>127</v>
      </c>
      <c r="P25" s="40">
        <v>57.14</v>
      </c>
      <c r="Q25" s="40">
        <v>198.05</v>
      </c>
      <c r="R25" s="75">
        <v>459.28</v>
      </c>
      <c r="S25" s="47">
        <v>0</v>
      </c>
      <c r="T25" s="47">
        <v>0</v>
      </c>
      <c r="U25" s="47">
        <v>0</v>
      </c>
      <c r="V25" s="116"/>
    </row>
    <row r="26" customFormat="1" spans="1:22">
      <c r="A26" s="26" t="s">
        <v>68</v>
      </c>
      <c r="B26" s="19">
        <f t="shared" si="2"/>
        <v>437.4565</v>
      </c>
      <c r="C26" s="21">
        <f>B26/B31*100</f>
        <v>3.6737284385548</v>
      </c>
      <c r="D26" s="41">
        <v>12.1156677171134</v>
      </c>
      <c r="E26" s="41">
        <v>97.5469</v>
      </c>
      <c r="F26" s="41">
        <v>0.98</v>
      </c>
      <c r="G26" s="41">
        <v>73.0169</v>
      </c>
      <c r="H26" s="42">
        <v>0</v>
      </c>
      <c r="I26" s="77">
        <v>0</v>
      </c>
      <c r="J26" s="78">
        <v>0.1696</v>
      </c>
      <c r="K26" s="79">
        <v>0</v>
      </c>
      <c r="L26" s="80">
        <v>0</v>
      </c>
      <c r="M26" s="79">
        <v>0</v>
      </c>
      <c r="N26" s="78">
        <v>338.76</v>
      </c>
      <c r="O26" s="81">
        <v>67</v>
      </c>
      <c r="P26" s="82">
        <v>0</v>
      </c>
      <c r="Q26" s="82">
        <v>0</v>
      </c>
      <c r="R26" s="79">
        <v>0</v>
      </c>
      <c r="S26" s="79">
        <v>0</v>
      </c>
      <c r="T26" s="79">
        <v>0</v>
      </c>
      <c r="U26" s="79">
        <v>0</v>
      </c>
      <c r="V26" s="116"/>
    </row>
    <row r="27" customFormat="1" spans="1:22">
      <c r="A27" s="26" t="s">
        <v>69</v>
      </c>
      <c r="B27" s="19">
        <f t="shared" si="2"/>
        <v>158.6</v>
      </c>
      <c r="C27" s="21">
        <f>B27/B31*100</f>
        <v>1.33191147086577</v>
      </c>
      <c r="D27" s="41" t="s">
        <v>80</v>
      </c>
      <c r="E27" s="41">
        <v>158.6</v>
      </c>
      <c r="F27" s="41">
        <v>0</v>
      </c>
      <c r="G27" s="41">
        <v>89.85</v>
      </c>
      <c r="H27" s="42">
        <v>0</v>
      </c>
      <c r="I27" s="77">
        <v>0</v>
      </c>
      <c r="J27" s="78">
        <v>0</v>
      </c>
      <c r="K27" s="79">
        <v>0</v>
      </c>
      <c r="L27" s="80">
        <v>0</v>
      </c>
      <c r="M27" s="79">
        <v>0</v>
      </c>
      <c r="N27" s="78">
        <v>0</v>
      </c>
      <c r="O27" s="81">
        <v>43</v>
      </c>
      <c r="P27" s="82">
        <v>0</v>
      </c>
      <c r="Q27" s="82">
        <v>0</v>
      </c>
      <c r="R27" s="79">
        <v>0</v>
      </c>
      <c r="S27" s="79">
        <v>0</v>
      </c>
      <c r="T27" s="79">
        <v>0</v>
      </c>
      <c r="U27" s="79">
        <v>0</v>
      </c>
      <c r="V27" s="116"/>
    </row>
    <row r="28" customFormat="1" spans="1:22">
      <c r="A28" s="26" t="s">
        <v>70</v>
      </c>
      <c r="B28" s="19">
        <f t="shared" si="2"/>
        <v>3555.682478</v>
      </c>
      <c r="C28" s="21">
        <f>B28/B31*100</f>
        <v>29.8603674603066</v>
      </c>
      <c r="D28" s="43">
        <v>17.0389553987778</v>
      </c>
      <c r="E28" s="24">
        <v>855.088478</v>
      </c>
      <c r="F28" s="24">
        <v>139.314</v>
      </c>
      <c r="G28" s="24">
        <v>665.521206</v>
      </c>
      <c r="H28" s="43">
        <v>81</v>
      </c>
      <c r="I28" s="43">
        <v>501</v>
      </c>
      <c r="J28" s="83">
        <v>2.64</v>
      </c>
      <c r="K28" s="84">
        <v>0</v>
      </c>
      <c r="L28" s="85">
        <v>0</v>
      </c>
      <c r="M28" s="85">
        <v>0</v>
      </c>
      <c r="N28" s="65">
        <v>1976.64</v>
      </c>
      <c r="O28" s="86">
        <v>254</v>
      </c>
      <c r="P28" s="87">
        <v>21.2</v>
      </c>
      <c r="Q28" s="83">
        <v>33.2756</v>
      </c>
      <c r="R28" s="118">
        <v>102.6958</v>
      </c>
      <c r="S28" s="118">
        <v>13</v>
      </c>
      <c r="T28" s="118">
        <v>17.53</v>
      </c>
      <c r="U28" s="84">
        <v>0</v>
      </c>
      <c r="V28" s="116"/>
    </row>
    <row r="29" customFormat="1" spans="1:22">
      <c r="A29" s="26" t="s">
        <v>71</v>
      </c>
      <c r="B29" s="19">
        <f t="shared" si="2"/>
        <v>551.58</v>
      </c>
      <c r="C29" s="21">
        <f>B29/B31*100</f>
        <v>4.63212943947126</v>
      </c>
      <c r="D29" s="44">
        <v>-56.6101957308265</v>
      </c>
      <c r="E29" s="44">
        <v>168.96</v>
      </c>
      <c r="F29" s="44">
        <v>97.04</v>
      </c>
      <c r="G29" s="44">
        <v>135.39</v>
      </c>
      <c r="H29" s="43">
        <v>0</v>
      </c>
      <c r="I29" s="43">
        <v>55.05</v>
      </c>
      <c r="J29" s="44">
        <v>0.8</v>
      </c>
      <c r="K29" s="53">
        <v>0</v>
      </c>
      <c r="L29" s="53">
        <v>0</v>
      </c>
      <c r="M29" s="53">
        <v>0</v>
      </c>
      <c r="N29" s="44">
        <v>229.73</v>
      </c>
      <c r="O29" s="88">
        <v>172</v>
      </c>
      <c r="P29" s="44">
        <v>2.12</v>
      </c>
      <c r="Q29" s="44">
        <v>73.69</v>
      </c>
      <c r="R29" s="44">
        <v>161.99</v>
      </c>
      <c r="S29" s="88">
        <v>6</v>
      </c>
      <c r="T29" s="44">
        <v>20.6</v>
      </c>
      <c r="U29" s="44">
        <v>0</v>
      </c>
      <c r="V29" s="116"/>
    </row>
    <row r="30" customFormat="1" spans="1:22">
      <c r="A30" s="26" t="s">
        <v>72</v>
      </c>
      <c r="B30" s="19">
        <f t="shared" si="2"/>
        <v>200.5346</v>
      </c>
      <c r="C30" s="21">
        <f>B30/B31*100</f>
        <v>1.68407524618839</v>
      </c>
      <c r="D30" s="33">
        <v>29.2270911199897</v>
      </c>
      <c r="E30" s="36">
        <v>200.5346</v>
      </c>
      <c r="F30" s="36">
        <v>0</v>
      </c>
      <c r="G30" s="36">
        <v>167.3591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89">
        <v>92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116"/>
    </row>
    <row r="31" customFormat="1" ht="19.15" customHeight="1" spans="1:22">
      <c r="A31" s="26" t="s">
        <v>34</v>
      </c>
      <c r="B31" s="19">
        <f t="shared" si="2"/>
        <v>11907.698332</v>
      </c>
      <c r="C31" s="26"/>
      <c r="D31" s="21">
        <v>5.85</v>
      </c>
      <c r="E31" s="38">
        <f t="shared" ref="E31:U31" si="3">SUM(E24:E30)</f>
        <v>2588.619627</v>
      </c>
      <c r="F31" s="38">
        <f t="shared" si="3"/>
        <v>237.334</v>
      </c>
      <c r="G31" s="38">
        <f t="shared" si="3"/>
        <v>1914.936294</v>
      </c>
      <c r="H31" s="38">
        <f t="shared" si="3"/>
        <v>129.791968</v>
      </c>
      <c r="I31" s="38">
        <f t="shared" si="3"/>
        <v>1597.55</v>
      </c>
      <c r="J31" s="38">
        <f t="shared" si="3"/>
        <v>218.846621</v>
      </c>
      <c r="K31" s="38">
        <f t="shared" si="3"/>
        <v>429.685</v>
      </c>
      <c r="L31" s="38">
        <f t="shared" si="3"/>
        <v>0</v>
      </c>
      <c r="M31" s="38">
        <f t="shared" si="3"/>
        <v>0</v>
      </c>
      <c r="N31" s="38">
        <f t="shared" si="3"/>
        <v>6705.871116</v>
      </c>
      <c r="O31" s="73">
        <f t="shared" si="3"/>
        <v>1146</v>
      </c>
      <c r="P31" s="38">
        <f t="shared" si="3"/>
        <v>769.02</v>
      </c>
      <c r="Q31" s="38">
        <f t="shared" si="3"/>
        <v>1439.8056</v>
      </c>
      <c r="R31" s="38">
        <f t="shared" si="3"/>
        <v>3086.185454</v>
      </c>
      <c r="S31" s="73">
        <f t="shared" si="3"/>
        <v>1374</v>
      </c>
      <c r="T31" s="38">
        <f t="shared" si="3"/>
        <v>2900.82</v>
      </c>
      <c r="U31" s="38">
        <f t="shared" si="3"/>
        <v>67.01</v>
      </c>
      <c r="V31" s="116"/>
    </row>
    <row r="32" customFormat="1" ht="25.15" customHeight="1" spans="1:22">
      <c r="A32" s="39" t="s">
        <v>37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116"/>
    </row>
    <row r="33" customFormat="1" ht="14.45" customHeight="1" spans="1:22">
      <c r="A33" s="7" t="s">
        <v>2</v>
      </c>
      <c r="B33" s="7" t="s">
        <v>3</v>
      </c>
      <c r="C33" s="8" t="s">
        <v>4</v>
      </c>
      <c r="D33" s="9" t="s">
        <v>49</v>
      </c>
      <c r="E33" s="10" t="s">
        <v>50</v>
      </c>
      <c r="F33" s="10"/>
      <c r="G33" s="11"/>
      <c r="H33" s="12" t="s">
        <v>51</v>
      </c>
      <c r="I33" s="54"/>
      <c r="J33" s="8" t="s">
        <v>52</v>
      </c>
      <c r="K33" s="8" t="s">
        <v>53</v>
      </c>
      <c r="L33" s="55" t="s">
        <v>11</v>
      </c>
      <c r="M33" s="56"/>
      <c r="N33" s="7" t="s">
        <v>54</v>
      </c>
      <c r="O33" s="7" t="s">
        <v>55</v>
      </c>
      <c r="P33" s="8" t="s">
        <v>79</v>
      </c>
      <c r="Q33" s="8" t="s">
        <v>56</v>
      </c>
      <c r="R33" s="8" t="s">
        <v>57</v>
      </c>
      <c r="S33" s="12" t="s">
        <v>58</v>
      </c>
      <c r="T33" s="54"/>
      <c r="U33" s="7" t="s">
        <v>15</v>
      </c>
      <c r="V33" s="116"/>
    </row>
    <row r="34" customFormat="1" ht="32.4" spans="1:22">
      <c r="A34" s="13"/>
      <c r="B34" s="13"/>
      <c r="C34" s="14"/>
      <c r="D34" s="15"/>
      <c r="E34" s="16" t="s">
        <v>50</v>
      </c>
      <c r="F34" s="16" t="s">
        <v>59</v>
      </c>
      <c r="G34" s="17" t="s">
        <v>60</v>
      </c>
      <c r="H34" s="18" t="s">
        <v>61</v>
      </c>
      <c r="I34" s="18" t="s">
        <v>62</v>
      </c>
      <c r="J34" s="14"/>
      <c r="K34" s="14"/>
      <c r="L34" s="18" t="s">
        <v>63</v>
      </c>
      <c r="M34" s="18" t="s">
        <v>23</v>
      </c>
      <c r="N34" s="13"/>
      <c r="O34" s="13"/>
      <c r="P34" s="14"/>
      <c r="Q34" s="14"/>
      <c r="R34" s="14"/>
      <c r="S34" s="26" t="s">
        <v>64</v>
      </c>
      <c r="T34" s="104" t="s">
        <v>65</v>
      </c>
      <c r="U34" s="13"/>
      <c r="V34" s="116"/>
    </row>
    <row r="35" customFormat="1" spans="1:22">
      <c r="A35" s="26" t="s">
        <v>66</v>
      </c>
      <c r="B35" s="19">
        <f t="shared" ref="B35:B44" si="4">SUM(H35:N35)+E35+F35</f>
        <v>10685.526153</v>
      </c>
      <c r="C35" s="21">
        <f>B35/B44*100</f>
        <v>34.6357043231789</v>
      </c>
      <c r="D35" s="19">
        <v>17.524131540927</v>
      </c>
      <c r="E35" s="19">
        <v>1270.043954</v>
      </c>
      <c r="F35" s="19">
        <v>0</v>
      </c>
      <c r="G35" s="19">
        <v>635.609744</v>
      </c>
      <c r="H35" s="19">
        <v>288.085168</v>
      </c>
      <c r="I35" s="19">
        <v>3530.272305</v>
      </c>
      <c r="J35" s="21">
        <v>388.660757</v>
      </c>
      <c r="K35" s="21">
        <v>788.21</v>
      </c>
      <c r="L35" s="47">
        <v>0</v>
      </c>
      <c r="M35" s="47">
        <v>0</v>
      </c>
      <c r="N35" s="46">
        <v>4420.253969</v>
      </c>
      <c r="O35" s="47">
        <v>480</v>
      </c>
      <c r="P35" s="36">
        <v>1315.51</v>
      </c>
      <c r="Q35" s="36">
        <v>4622.66</v>
      </c>
      <c r="R35" s="46">
        <v>3741.770433</v>
      </c>
      <c r="S35" s="119">
        <v>712</v>
      </c>
      <c r="T35" s="120">
        <v>1837.07</v>
      </c>
      <c r="U35" s="117">
        <v>111.71</v>
      </c>
      <c r="V35" s="116"/>
    </row>
    <row r="36" customFormat="1" spans="1:21">
      <c r="A36" s="26" t="s">
        <v>67</v>
      </c>
      <c r="B36" s="19">
        <f t="shared" si="4"/>
        <v>4532.58</v>
      </c>
      <c r="C36" s="21">
        <f>B36/B44*100</f>
        <v>14.6917520441498</v>
      </c>
      <c r="D36" s="40">
        <v>63.6322283915407</v>
      </c>
      <c r="E36" s="40">
        <v>1748.76</v>
      </c>
      <c r="F36" s="40">
        <v>0</v>
      </c>
      <c r="G36" s="40">
        <v>1025.75</v>
      </c>
      <c r="H36" s="40">
        <v>0</v>
      </c>
      <c r="I36" s="74">
        <v>0</v>
      </c>
      <c r="J36" s="75">
        <v>46.8</v>
      </c>
      <c r="K36" s="76">
        <v>0</v>
      </c>
      <c r="L36" s="74">
        <v>0</v>
      </c>
      <c r="M36" s="74">
        <v>0</v>
      </c>
      <c r="N36" s="75">
        <v>2737.02</v>
      </c>
      <c r="O36" s="74">
        <v>970</v>
      </c>
      <c r="P36" s="40">
        <v>141.01</v>
      </c>
      <c r="Q36" s="40">
        <v>139.38</v>
      </c>
      <c r="R36" s="75">
        <v>196.46</v>
      </c>
      <c r="S36" s="47">
        <v>0</v>
      </c>
      <c r="T36" s="47">
        <v>0</v>
      </c>
      <c r="U36" s="47">
        <v>0</v>
      </c>
    </row>
    <row r="37" customFormat="1" spans="1:21">
      <c r="A37" s="26" t="s">
        <v>68</v>
      </c>
      <c r="B37" s="19">
        <f t="shared" si="4"/>
        <v>2182.32945</v>
      </c>
      <c r="C37" s="21">
        <f>B37/B44*100</f>
        <v>7.07372912514414</v>
      </c>
      <c r="D37" s="41">
        <v>30.8147794956718</v>
      </c>
      <c r="E37" s="45">
        <v>532.3874</v>
      </c>
      <c r="F37" s="45">
        <v>15.31055</v>
      </c>
      <c r="G37" s="45">
        <v>488.77283</v>
      </c>
      <c r="H37" s="42">
        <v>0</v>
      </c>
      <c r="I37" s="78">
        <v>0</v>
      </c>
      <c r="J37" s="78">
        <v>8.9215</v>
      </c>
      <c r="K37" s="79">
        <v>0</v>
      </c>
      <c r="L37" s="80">
        <v>0</v>
      </c>
      <c r="M37" s="79">
        <v>0</v>
      </c>
      <c r="N37" s="90">
        <v>1625.71</v>
      </c>
      <c r="O37" s="91">
        <v>216</v>
      </c>
      <c r="P37" s="92">
        <v>0</v>
      </c>
      <c r="Q37" s="92">
        <v>0</v>
      </c>
      <c r="R37" s="79">
        <v>0</v>
      </c>
      <c r="S37" s="79">
        <v>0</v>
      </c>
      <c r="T37" s="79">
        <v>0</v>
      </c>
      <c r="U37" s="79">
        <v>0</v>
      </c>
    </row>
    <row r="38" customFormat="1" spans="1:21">
      <c r="A38" s="26" t="s">
        <v>69</v>
      </c>
      <c r="B38" s="19">
        <f t="shared" si="4"/>
        <v>1851.5</v>
      </c>
      <c r="C38" s="21">
        <f>B38/B44*100</f>
        <v>6.0013896963194</v>
      </c>
      <c r="D38" s="46">
        <v>71.4338623358827</v>
      </c>
      <c r="E38" s="19">
        <v>573.5</v>
      </c>
      <c r="F38" s="19">
        <v>0</v>
      </c>
      <c r="G38" s="19">
        <v>197.63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6">
        <v>1278</v>
      </c>
      <c r="O38" s="47">
        <v>116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</row>
    <row r="39" customFormat="1" spans="1:21">
      <c r="A39" s="26" t="s">
        <v>70</v>
      </c>
      <c r="B39" s="19">
        <f t="shared" si="4"/>
        <v>3416.8849</v>
      </c>
      <c r="C39" s="21">
        <f>B39/B44*100</f>
        <v>11.0753755508341</v>
      </c>
      <c r="D39" s="33">
        <v>27.3401728237403</v>
      </c>
      <c r="E39" s="36">
        <v>814.1839</v>
      </c>
      <c r="F39" s="36">
        <v>25.501</v>
      </c>
      <c r="G39" s="36">
        <v>680.946158</v>
      </c>
      <c r="H39" s="36">
        <v>0</v>
      </c>
      <c r="I39" s="36">
        <v>535.3</v>
      </c>
      <c r="J39" s="36">
        <v>0.86</v>
      </c>
      <c r="K39" s="47">
        <v>0</v>
      </c>
      <c r="L39" s="47">
        <v>0</v>
      </c>
      <c r="M39" s="74">
        <v>0</v>
      </c>
      <c r="N39" s="36">
        <v>2041.04</v>
      </c>
      <c r="O39" s="93">
        <v>385</v>
      </c>
      <c r="P39" s="36">
        <v>29.4</v>
      </c>
      <c r="Q39" s="36">
        <v>249.7878</v>
      </c>
      <c r="R39" s="36">
        <v>126.2245</v>
      </c>
      <c r="S39" s="93">
        <v>4</v>
      </c>
      <c r="T39" s="121">
        <v>2.33</v>
      </c>
      <c r="U39" s="74">
        <v>0</v>
      </c>
    </row>
    <row r="40" customFormat="1" spans="1:21">
      <c r="A40" s="26" t="s">
        <v>71</v>
      </c>
      <c r="B40" s="19">
        <f t="shared" si="4"/>
        <v>4759.3</v>
      </c>
      <c r="C40" s="21">
        <f>B40/B44*100</f>
        <v>15.4266346106902</v>
      </c>
      <c r="D40" s="44">
        <v>20.4582521154036</v>
      </c>
      <c r="E40" s="44">
        <v>500.77</v>
      </c>
      <c r="F40" s="44">
        <v>213.31</v>
      </c>
      <c r="G40" s="44">
        <v>412.45</v>
      </c>
      <c r="H40" s="48">
        <v>280.01</v>
      </c>
      <c r="I40" s="94">
        <v>3146.2</v>
      </c>
      <c r="J40" s="44">
        <v>5.82</v>
      </c>
      <c r="K40" s="53">
        <v>0</v>
      </c>
      <c r="L40" s="53">
        <v>0</v>
      </c>
      <c r="M40" s="85">
        <v>0</v>
      </c>
      <c r="N40" s="95">
        <v>613.19</v>
      </c>
      <c r="O40" s="88">
        <v>531</v>
      </c>
      <c r="P40" s="44">
        <v>1.69</v>
      </c>
      <c r="Q40" s="44">
        <v>197.37</v>
      </c>
      <c r="R40" s="44">
        <v>327.58</v>
      </c>
      <c r="S40" s="88">
        <v>3</v>
      </c>
      <c r="T40" s="44">
        <v>58</v>
      </c>
      <c r="U40" s="88">
        <v>0</v>
      </c>
    </row>
    <row r="41" customFormat="1" spans="1:21">
      <c r="A41" s="26" t="s">
        <v>72</v>
      </c>
      <c r="B41" s="19">
        <f t="shared" si="4"/>
        <v>131.6872</v>
      </c>
      <c r="C41" s="21">
        <f>B41/B44*100</f>
        <v>0.426846451643074</v>
      </c>
      <c r="D41" s="33">
        <v>206.750804221786</v>
      </c>
      <c r="E41" s="36">
        <v>131.6872</v>
      </c>
      <c r="F41" s="36">
        <v>0</v>
      </c>
      <c r="G41" s="36">
        <v>118.6254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89">
        <v>90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</row>
    <row r="42" customFormat="1" ht="18" customHeight="1" spans="1:21">
      <c r="A42" s="26" t="s">
        <v>73</v>
      </c>
      <c r="B42" s="19">
        <f t="shared" si="4"/>
        <v>0</v>
      </c>
      <c r="C42" s="21">
        <f>B42/B44*100</f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</row>
    <row r="43" customFormat="1" ht="15" customHeight="1" spans="1:21">
      <c r="A43" s="26" t="s">
        <v>76</v>
      </c>
      <c r="B43" s="19">
        <f t="shared" si="4"/>
        <v>3291.38</v>
      </c>
      <c r="C43" s="21">
        <f>B43/B44*100</f>
        <v>10.6685681980404</v>
      </c>
      <c r="D43" s="46" t="s">
        <v>36</v>
      </c>
      <c r="E43" s="46">
        <v>578.8</v>
      </c>
      <c r="F43" s="46">
        <v>0</v>
      </c>
      <c r="G43" s="46">
        <v>538.9</v>
      </c>
      <c r="H43" s="33">
        <v>178</v>
      </c>
      <c r="I43" s="33">
        <v>2283</v>
      </c>
      <c r="J43" s="47">
        <v>0</v>
      </c>
      <c r="K43" s="47">
        <v>0</v>
      </c>
      <c r="L43" s="47">
        <v>0</v>
      </c>
      <c r="M43" s="47">
        <v>0</v>
      </c>
      <c r="N43" s="46">
        <v>251.58</v>
      </c>
      <c r="O43" s="47">
        <v>195</v>
      </c>
      <c r="P43" s="46">
        <v>2.61</v>
      </c>
      <c r="Q43" s="46">
        <v>0</v>
      </c>
      <c r="R43" s="36">
        <v>0</v>
      </c>
      <c r="S43" s="47">
        <v>0</v>
      </c>
      <c r="T43" s="47">
        <v>0</v>
      </c>
      <c r="U43" s="47">
        <v>0</v>
      </c>
    </row>
    <row r="44" customFormat="1" ht="18" customHeight="1" spans="1:21">
      <c r="A44" s="26" t="s">
        <v>34</v>
      </c>
      <c r="B44" s="19">
        <f t="shared" si="4"/>
        <v>30851.187703</v>
      </c>
      <c r="C44" s="19"/>
      <c r="D44" s="19">
        <v>27.66</v>
      </c>
      <c r="E44" s="19">
        <f t="shared" ref="E44:U44" si="5">SUM(E35:E43)</f>
        <v>6150.132454</v>
      </c>
      <c r="F44" s="19">
        <f t="shared" si="5"/>
        <v>254.12155</v>
      </c>
      <c r="G44" s="19">
        <f t="shared" si="5"/>
        <v>4098.684132</v>
      </c>
      <c r="H44" s="19">
        <f t="shared" si="5"/>
        <v>746.095168</v>
      </c>
      <c r="I44" s="19">
        <f t="shared" si="5"/>
        <v>9494.772305</v>
      </c>
      <c r="J44" s="19">
        <f t="shared" si="5"/>
        <v>451.062257</v>
      </c>
      <c r="K44" s="19">
        <f t="shared" si="5"/>
        <v>788.21</v>
      </c>
      <c r="L44" s="19">
        <f t="shared" si="5"/>
        <v>0</v>
      </c>
      <c r="M44" s="19">
        <f t="shared" si="5"/>
        <v>0</v>
      </c>
      <c r="N44" s="19">
        <f t="shared" si="5"/>
        <v>12966.793969</v>
      </c>
      <c r="O44" s="29">
        <f t="shared" si="5"/>
        <v>2983</v>
      </c>
      <c r="P44" s="19">
        <f t="shared" si="5"/>
        <v>1490.22</v>
      </c>
      <c r="Q44" s="19">
        <f t="shared" si="5"/>
        <v>5209.1978</v>
      </c>
      <c r="R44" s="19">
        <f t="shared" si="5"/>
        <v>4392.034933</v>
      </c>
      <c r="S44" s="29">
        <f t="shared" si="5"/>
        <v>719</v>
      </c>
      <c r="T44" s="19">
        <f t="shared" si="5"/>
        <v>1897.4</v>
      </c>
      <c r="U44" s="19">
        <f t="shared" si="5"/>
        <v>111.71</v>
      </c>
    </row>
    <row r="45" customFormat="1" ht="31.9" customHeight="1" spans="1:21">
      <c r="A45" s="39" t="s">
        <v>38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customFormat="1" ht="14.45" customHeight="1" spans="1:21">
      <c r="A46" s="7" t="s">
        <v>2</v>
      </c>
      <c r="B46" s="7" t="s">
        <v>3</v>
      </c>
      <c r="C46" s="8" t="s">
        <v>4</v>
      </c>
      <c r="D46" s="9" t="s">
        <v>49</v>
      </c>
      <c r="E46" s="10" t="s">
        <v>50</v>
      </c>
      <c r="F46" s="10"/>
      <c r="G46" s="11"/>
      <c r="H46" s="12" t="s">
        <v>51</v>
      </c>
      <c r="I46" s="54"/>
      <c r="J46" s="8" t="s">
        <v>52</v>
      </c>
      <c r="K46" s="8" t="s">
        <v>53</v>
      </c>
      <c r="L46" s="55" t="s">
        <v>11</v>
      </c>
      <c r="M46" s="56"/>
      <c r="N46" s="7" t="s">
        <v>54</v>
      </c>
      <c r="O46" s="7" t="s">
        <v>55</v>
      </c>
      <c r="P46" s="8" t="s">
        <v>79</v>
      </c>
      <c r="Q46" s="8" t="s">
        <v>56</v>
      </c>
      <c r="R46" s="8" t="s">
        <v>57</v>
      </c>
      <c r="S46" s="12" t="s">
        <v>58</v>
      </c>
      <c r="T46" s="54"/>
      <c r="U46" s="7" t="s">
        <v>15</v>
      </c>
    </row>
    <row r="47" customFormat="1" ht="32.4" spans="1:21">
      <c r="A47" s="13"/>
      <c r="B47" s="13"/>
      <c r="C47" s="14"/>
      <c r="D47" s="15"/>
      <c r="E47" s="16" t="s">
        <v>50</v>
      </c>
      <c r="F47" s="16" t="s">
        <v>59</v>
      </c>
      <c r="G47" s="17" t="s">
        <v>60</v>
      </c>
      <c r="H47" s="18" t="s">
        <v>61</v>
      </c>
      <c r="I47" s="18" t="s">
        <v>62</v>
      </c>
      <c r="J47" s="14"/>
      <c r="K47" s="14"/>
      <c r="L47" s="18" t="s">
        <v>63</v>
      </c>
      <c r="M47" s="18" t="s">
        <v>23</v>
      </c>
      <c r="N47" s="13"/>
      <c r="O47" s="13"/>
      <c r="P47" s="14"/>
      <c r="Q47" s="14"/>
      <c r="R47" s="14"/>
      <c r="S47" s="26" t="s">
        <v>64</v>
      </c>
      <c r="T47" s="104" t="s">
        <v>65</v>
      </c>
      <c r="U47" s="13"/>
    </row>
    <row r="48" customFormat="1" spans="1:21">
      <c r="A48" s="26" t="s">
        <v>66</v>
      </c>
      <c r="B48" s="19">
        <f t="shared" ref="B48:B55" si="6">SUM(H48:N48)+E48+F48</f>
        <v>7502.593484</v>
      </c>
      <c r="C48" s="21">
        <f>B48/B55*100</f>
        <v>27.3832163775714</v>
      </c>
      <c r="D48" s="19">
        <v>20.9906181470026</v>
      </c>
      <c r="E48" s="19">
        <v>1129.203615</v>
      </c>
      <c r="F48" s="19">
        <v>0</v>
      </c>
      <c r="G48" s="19">
        <v>678.243503</v>
      </c>
      <c r="H48" s="19">
        <v>319.00759</v>
      </c>
      <c r="I48" s="19">
        <v>2014.07</v>
      </c>
      <c r="J48" s="21">
        <v>369.481968999999</v>
      </c>
      <c r="K48" s="96">
        <v>601.161</v>
      </c>
      <c r="L48" s="47">
        <v>0</v>
      </c>
      <c r="M48" s="47">
        <v>0</v>
      </c>
      <c r="N48" s="97">
        <v>3069.66931</v>
      </c>
      <c r="O48" s="93">
        <v>497</v>
      </c>
      <c r="P48" s="97">
        <v>372.18</v>
      </c>
      <c r="Q48" s="97">
        <v>1642.23</v>
      </c>
      <c r="R48" s="122">
        <v>3456.586148</v>
      </c>
      <c r="S48" s="119">
        <v>239</v>
      </c>
      <c r="T48" s="36">
        <v>299.89</v>
      </c>
      <c r="U48" s="117">
        <v>86.65</v>
      </c>
    </row>
    <row r="49" customFormat="1" spans="1:21">
      <c r="A49" s="26" t="s">
        <v>67</v>
      </c>
      <c r="B49" s="19">
        <f t="shared" si="6"/>
        <v>1107.5</v>
      </c>
      <c r="C49" s="21">
        <f>B49/B55*100</f>
        <v>4.04219050423503</v>
      </c>
      <c r="D49" s="40">
        <v>91.4003767519831</v>
      </c>
      <c r="E49" s="40">
        <v>363.07</v>
      </c>
      <c r="F49" s="40">
        <v>0</v>
      </c>
      <c r="G49" s="40">
        <v>315.23</v>
      </c>
      <c r="H49" s="40">
        <v>0.86</v>
      </c>
      <c r="I49" s="74">
        <v>0</v>
      </c>
      <c r="J49" s="75">
        <v>89.78</v>
      </c>
      <c r="K49" s="76">
        <v>0</v>
      </c>
      <c r="L49" s="74">
        <v>0</v>
      </c>
      <c r="M49" s="74">
        <v>0</v>
      </c>
      <c r="N49" s="75">
        <v>653.79</v>
      </c>
      <c r="O49" s="74">
        <v>203</v>
      </c>
      <c r="P49" s="40">
        <v>226.72</v>
      </c>
      <c r="Q49" s="40">
        <v>62.75</v>
      </c>
      <c r="R49" s="75">
        <v>182.06</v>
      </c>
      <c r="S49" s="47">
        <v>0</v>
      </c>
      <c r="T49" s="47">
        <v>0</v>
      </c>
      <c r="U49" s="47">
        <v>0</v>
      </c>
    </row>
    <row r="50" customFormat="1" spans="1:21">
      <c r="A50" s="26" t="s">
        <v>68</v>
      </c>
      <c r="B50" s="19">
        <f t="shared" si="6"/>
        <v>2034.89918</v>
      </c>
      <c r="C50" s="21">
        <f>B50/B55*100</f>
        <v>7.42704301803308</v>
      </c>
      <c r="D50" s="41">
        <v>25.1196984464639</v>
      </c>
      <c r="E50" s="45">
        <v>582.48668</v>
      </c>
      <c r="F50" s="45">
        <v>25.3986</v>
      </c>
      <c r="G50" s="45">
        <v>543.340432</v>
      </c>
      <c r="H50" s="42">
        <v>0</v>
      </c>
      <c r="I50" s="78">
        <v>0</v>
      </c>
      <c r="J50" s="78">
        <v>3.2239</v>
      </c>
      <c r="K50" s="79">
        <v>0</v>
      </c>
      <c r="L50" s="80">
        <v>0</v>
      </c>
      <c r="M50" s="79">
        <v>0</v>
      </c>
      <c r="N50" s="90">
        <v>1423.79</v>
      </c>
      <c r="O50" s="91">
        <v>298</v>
      </c>
      <c r="P50" s="98">
        <v>0</v>
      </c>
      <c r="Q50" s="98">
        <v>0</v>
      </c>
      <c r="R50" s="79">
        <v>0</v>
      </c>
      <c r="S50" s="79">
        <v>0</v>
      </c>
      <c r="T50" s="79">
        <v>0</v>
      </c>
      <c r="U50" s="79">
        <v>0</v>
      </c>
    </row>
    <row r="51" customFormat="1" spans="1:21">
      <c r="A51" s="26" t="s">
        <v>70</v>
      </c>
      <c r="B51" s="19">
        <f t="shared" si="6"/>
        <v>10659.65659</v>
      </c>
      <c r="C51" s="21">
        <f>B51/B55*100</f>
        <v>38.9059707869113</v>
      </c>
      <c r="D51" s="43">
        <v>-11.754058625075</v>
      </c>
      <c r="E51" s="24">
        <v>1408.41464</v>
      </c>
      <c r="F51" s="24">
        <v>76.63775</v>
      </c>
      <c r="G51" s="24">
        <v>1267.695178</v>
      </c>
      <c r="H51" s="43">
        <v>111.1</v>
      </c>
      <c r="I51" s="43">
        <v>6098.9</v>
      </c>
      <c r="J51" s="83">
        <v>24.4142</v>
      </c>
      <c r="K51" s="84">
        <v>0</v>
      </c>
      <c r="L51" s="85">
        <v>0</v>
      </c>
      <c r="M51" s="85">
        <v>0</v>
      </c>
      <c r="N51" s="65">
        <v>2940.19</v>
      </c>
      <c r="O51" s="86">
        <v>813</v>
      </c>
      <c r="P51" s="87">
        <v>84.9</v>
      </c>
      <c r="Q51" s="83">
        <v>385.4684</v>
      </c>
      <c r="R51" s="118">
        <v>92.4043</v>
      </c>
      <c r="S51" s="118">
        <v>14</v>
      </c>
      <c r="T51" s="118">
        <v>27.81</v>
      </c>
      <c r="U51" s="84">
        <v>0</v>
      </c>
    </row>
    <row r="52" customFormat="1" spans="1:21">
      <c r="A52" s="26" t="s">
        <v>71</v>
      </c>
      <c r="B52" s="19">
        <f t="shared" si="6"/>
        <v>4213.5</v>
      </c>
      <c r="C52" s="21">
        <f>B52/B55*100</f>
        <v>15.3785730831551</v>
      </c>
      <c r="D52" s="44">
        <v>-38.221272573573</v>
      </c>
      <c r="E52" s="44">
        <v>158.8</v>
      </c>
      <c r="F52" s="44">
        <v>14.97</v>
      </c>
      <c r="G52" s="44">
        <v>105.59</v>
      </c>
      <c r="H52" s="48">
        <v>42.07</v>
      </c>
      <c r="I52" s="48">
        <v>3855.02</v>
      </c>
      <c r="J52" s="44">
        <v>8.94</v>
      </c>
      <c r="K52" s="53">
        <v>0</v>
      </c>
      <c r="L52" s="53">
        <v>0</v>
      </c>
      <c r="M52" s="53">
        <v>0</v>
      </c>
      <c r="N52" s="44">
        <v>133.7</v>
      </c>
      <c r="O52" s="88">
        <v>144</v>
      </c>
      <c r="P52" s="44">
        <v>0.08</v>
      </c>
      <c r="Q52" s="44">
        <v>57.89</v>
      </c>
      <c r="R52" s="44">
        <v>245.68</v>
      </c>
      <c r="S52" s="88">
        <v>0</v>
      </c>
      <c r="T52" s="44">
        <v>0</v>
      </c>
      <c r="U52" s="88">
        <v>0</v>
      </c>
    </row>
    <row r="53" customFormat="1" spans="1:21">
      <c r="A53" s="26" t="s">
        <v>72</v>
      </c>
      <c r="B53" s="19">
        <f t="shared" si="6"/>
        <v>1578.2515</v>
      </c>
      <c r="C53" s="21">
        <f>B53/B55*100</f>
        <v>5.7603550578733</v>
      </c>
      <c r="D53" s="33">
        <v>40.5423999166533</v>
      </c>
      <c r="E53" s="36">
        <v>78.2415</v>
      </c>
      <c r="F53" s="36">
        <v>0</v>
      </c>
      <c r="G53" s="36">
        <v>75.2796</v>
      </c>
      <c r="H53" s="29">
        <v>0</v>
      </c>
      <c r="I53" s="29">
        <v>1500.01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89">
        <v>66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</row>
    <row r="54" customFormat="1" spans="1:21">
      <c r="A54" s="26" t="s">
        <v>74</v>
      </c>
      <c r="B54" s="19">
        <f t="shared" si="6"/>
        <v>302.11</v>
      </c>
      <c r="C54" s="21">
        <f>B54/B55*100</f>
        <v>1.10265117222072</v>
      </c>
      <c r="D54" s="19">
        <v>-87.8073290822504</v>
      </c>
      <c r="E54" s="49">
        <v>219.41</v>
      </c>
      <c r="F54" s="49">
        <v>0</v>
      </c>
      <c r="G54" s="49">
        <v>161.92</v>
      </c>
      <c r="H54" s="50">
        <v>0</v>
      </c>
      <c r="I54" s="9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82.7</v>
      </c>
      <c r="O54" s="29">
        <v>208</v>
      </c>
      <c r="P54" s="19">
        <v>0</v>
      </c>
      <c r="Q54" s="19">
        <v>0</v>
      </c>
      <c r="R54" s="29">
        <v>1.97</v>
      </c>
      <c r="S54" s="29">
        <v>0</v>
      </c>
      <c r="T54" s="29">
        <v>0</v>
      </c>
      <c r="U54" s="29">
        <v>0</v>
      </c>
    </row>
    <row r="55" customFormat="1" spans="1:21">
      <c r="A55" s="26" t="s">
        <v>34</v>
      </c>
      <c r="B55" s="19">
        <f t="shared" si="6"/>
        <v>27398.510754</v>
      </c>
      <c r="C55" s="26"/>
      <c r="D55" s="21">
        <v>12.59</v>
      </c>
      <c r="E55" s="38">
        <f t="shared" ref="E55:U55" si="7">SUM(E48:E54)</f>
        <v>3939.626435</v>
      </c>
      <c r="F55" s="38">
        <f t="shared" si="7"/>
        <v>117.00635</v>
      </c>
      <c r="G55" s="38">
        <f t="shared" si="7"/>
        <v>3147.298713</v>
      </c>
      <c r="H55" s="38">
        <f t="shared" si="7"/>
        <v>473.03759</v>
      </c>
      <c r="I55" s="38">
        <f t="shared" si="7"/>
        <v>13468</v>
      </c>
      <c r="J55" s="38">
        <f t="shared" si="7"/>
        <v>495.840068999999</v>
      </c>
      <c r="K55" s="38">
        <f t="shared" si="7"/>
        <v>601.161</v>
      </c>
      <c r="L55" s="38">
        <f t="shared" si="7"/>
        <v>0</v>
      </c>
      <c r="M55" s="38">
        <f t="shared" si="7"/>
        <v>0</v>
      </c>
      <c r="N55" s="38">
        <f t="shared" si="7"/>
        <v>8303.83931</v>
      </c>
      <c r="O55" s="73">
        <f t="shared" si="7"/>
        <v>2229</v>
      </c>
      <c r="P55" s="38">
        <f t="shared" si="7"/>
        <v>683.88</v>
      </c>
      <c r="Q55" s="38">
        <f t="shared" si="7"/>
        <v>2148.3384</v>
      </c>
      <c r="R55" s="38">
        <f t="shared" si="7"/>
        <v>3978.700448</v>
      </c>
      <c r="S55" s="38">
        <f t="shared" si="7"/>
        <v>253</v>
      </c>
      <c r="T55" s="38">
        <f t="shared" si="7"/>
        <v>327.7</v>
      </c>
      <c r="U55" s="38">
        <f t="shared" si="7"/>
        <v>86.65</v>
      </c>
    </row>
    <row r="56" customFormat="1" ht="17.4" spans="1:21">
      <c r="A56" s="39" t="s">
        <v>39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customFormat="1" ht="14.45" customHeight="1" spans="1:21">
      <c r="A57" s="7" t="s">
        <v>2</v>
      </c>
      <c r="B57" s="7" t="s">
        <v>3</v>
      </c>
      <c r="C57" s="8" t="s">
        <v>4</v>
      </c>
      <c r="D57" s="9" t="s">
        <v>49</v>
      </c>
      <c r="E57" s="10" t="s">
        <v>50</v>
      </c>
      <c r="F57" s="10"/>
      <c r="G57" s="11"/>
      <c r="H57" s="12" t="s">
        <v>51</v>
      </c>
      <c r="I57" s="54"/>
      <c r="J57" s="8" t="s">
        <v>52</v>
      </c>
      <c r="K57" s="8" t="s">
        <v>53</v>
      </c>
      <c r="L57" s="55" t="s">
        <v>11</v>
      </c>
      <c r="M57" s="56"/>
      <c r="N57" s="7" t="s">
        <v>54</v>
      </c>
      <c r="O57" s="7" t="s">
        <v>55</v>
      </c>
      <c r="P57" s="8" t="s">
        <v>79</v>
      </c>
      <c r="Q57" s="8" t="s">
        <v>56</v>
      </c>
      <c r="R57" s="8" t="s">
        <v>57</v>
      </c>
      <c r="S57" s="12" t="s">
        <v>58</v>
      </c>
      <c r="T57" s="54"/>
      <c r="U57" s="7" t="s">
        <v>15</v>
      </c>
    </row>
    <row r="58" customFormat="1" ht="32.4" spans="1:21">
      <c r="A58" s="13"/>
      <c r="B58" s="13"/>
      <c r="C58" s="14"/>
      <c r="D58" s="15"/>
      <c r="E58" s="16" t="s">
        <v>50</v>
      </c>
      <c r="F58" s="16" t="s">
        <v>59</v>
      </c>
      <c r="G58" s="17" t="s">
        <v>60</v>
      </c>
      <c r="H58" s="18" t="s">
        <v>61</v>
      </c>
      <c r="I58" s="18" t="s">
        <v>62</v>
      </c>
      <c r="J58" s="14"/>
      <c r="K58" s="14"/>
      <c r="L58" s="18" t="s">
        <v>63</v>
      </c>
      <c r="M58" s="18" t="s">
        <v>23</v>
      </c>
      <c r="N58" s="13"/>
      <c r="O58" s="13"/>
      <c r="P58" s="14"/>
      <c r="Q58" s="14"/>
      <c r="R58" s="14"/>
      <c r="S58" s="26" t="s">
        <v>64</v>
      </c>
      <c r="T58" s="104" t="s">
        <v>65</v>
      </c>
      <c r="U58" s="13"/>
    </row>
    <row r="59" customFormat="1" spans="1:21">
      <c r="A59" s="26" t="s">
        <v>66</v>
      </c>
      <c r="B59" s="19">
        <f t="shared" ref="B59:B65" si="8">SUM(H59:N59)+E59+F59</f>
        <v>4006.46898</v>
      </c>
      <c r="C59" s="21">
        <f>B59/B65*100</f>
        <v>56.1591091369703</v>
      </c>
      <c r="D59" s="19">
        <v>10.6229076717126</v>
      </c>
      <c r="E59" s="19">
        <v>825.805299</v>
      </c>
      <c r="F59" s="19">
        <v>0</v>
      </c>
      <c r="G59" s="19">
        <v>418.793173</v>
      </c>
      <c r="H59" s="19">
        <v>18.060142</v>
      </c>
      <c r="I59" s="19">
        <v>904.7</v>
      </c>
      <c r="J59" s="21">
        <v>200.765269</v>
      </c>
      <c r="K59" s="21">
        <v>280.27</v>
      </c>
      <c r="L59" s="47">
        <v>0</v>
      </c>
      <c r="M59" s="47">
        <v>0</v>
      </c>
      <c r="N59" s="46">
        <v>1776.86827</v>
      </c>
      <c r="O59" s="47">
        <v>374</v>
      </c>
      <c r="P59" s="100">
        <v>155.39</v>
      </c>
      <c r="Q59" s="100">
        <v>816.9</v>
      </c>
      <c r="R59" s="46">
        <v>1278.709828</v>
      </c>
      <c r="S59" s="93">
        <v>190</v>
      </c>
      <c r="T59" s="36">
        <v>299.42</v>
      </c>
      <c r="U59" s="117">
        <v>50.07</v>
      </c>
    </row>
    <row r="60" customFormat="1" spans="1:21">
      <c r="A60" s="26" t="s">
        <v>67</v>
      </c>
      <c r="B60" s="51">
        <f t="shared" si="8"/>
        <v>1286.95</v>
      </c>
      <c r="C60" s="21">
        <f>B60/B65*100</f>
        <v>18.0393173801196</v>
      </c>
      <c r="D60" s="40">
        <v>28.2550850582502</v>
      </c>
      <c r="E60" s="40">
        <v>317.4</v>
      </c>
      <c r="F60" s="40">
        <v>0</v>
      </c>
      <c r="G60" s="40">
        <v>247.12</v>
      </c>
      <c r="H60" s="40">
        <v>0</v>
      </c>
      <c r="I60" s="74">
        <v>0</v>
      </c>
      <c r="J60" s="75">
        <v>17.49</v>
      </c>
      <c r="K60" s="76">
        <v>0</v>
      </c>
      <c r="L60" s="74">
        <v>0</v>
      </c>
      <c r="M60" s="74">
        <v>0</v>
      </c>
      <c r="N60" s="75">
        <v>952.06</v>
      </c>
      <c r="O60" s="74">
        <v>197</v>
      </c>
      <c r="P60" s="40">
        <v>12.98</v>
      </c>
      <c r="Q60" s="40">
        <v>31.01</v>
      </c>
      <c r="R60" s="75">
        <v>22.37</v>
      </c>
      <c r="S60" s="47">
        <v>0</v>
      </c>
      <c r="T60" s="47">
        <v>0</v>
      </c>
      <c r="U60" s="47">
        <v>0</v>
      </c>
    </row>
    <row r="61" customFormat="1" spans="1:21">
      <c r="A61" s="26" t="s">
        <v>68</v>
      </c>
      <c r="B61" s="51">
        <f t="shared" si="8"/>
        <v>1122.5077</v>
      </c>
      <c r="C61" s="21">
        <f>B61/B65*100</f>
        <v>15.7343118706461</v>
      </c>
      <c r="D61" s="41">
        <v>37.1914263634256</v>
      </c>
      <c r="E61" s="45">
        <v>371.7819</v>
      </c>
      <c r="F61" s="45">
        <v>14.6829</v>
      </c>
      <c r="G61" s="45">
        <v>339.90061</v>
      </c>
      <c r="H61" s="42">
        <v>0</v>
      </c>
      <c r="I61" s="78">
        <v>0</v>
      </c>
      <c r="J61" s="78">
        <v>8.2529</v>
      </c>
      <c r="K61" s="79">
        <v>0</v>
      </c>
      <c r="L61" s="80">
        <v>0</v>
      </c>
      <c r="M61" s="79">
        <v>0</v>
      </c>
      <c r="N61" s="90">
        <v>727.79</v>
      </c>
      <c r="O61" s="91">
        <v>192</v>
      </c>
      <c r="P61" s="98">
        <v>0</v>
      </c>
      <c r="Q61" s="98">
        <v>0</v>
      </c>
      <c r="R61" s="79">
        <v>0</v>
      </c>
      <c r="S61" s="79">
        <v>0</v>
      </c>
      <c r="T61" s="79">
        <v>0</v>
      </c>
      <c r="U61" s="79">
        <v>0</v>
      </c>
    </row>
    <row r="62" customFormat="1" spans="1:21">
      <c r="A62" s="26" t="s">
        <v>70</v>
      </c>
      <c r="B62" s="51">
        <f t="shared" si="8"/>
        <v>660.47245</v>
      </c>
      <c r="C62" s="21">
        <f>B62/B65*100</f>
        <v>9.25791378559784</v>
      </c>
      <c r="D62" s="43">
        <v>55.6036006675175</v>
      </c>
      <c r="E62" s="24">
        <v>36.46245</v>
      </c>
      <c r="F62" s="24">
        <v>0</v>
      </c>
      <c r="G62" s="24">
        <v>36.452569</v>
      </c>
      <c r="H62" s="43">
        <v>95</v>
      </c>
      <c r="I62" s="43">
        <v>252</v>
      </c>
      <c r="J62" s="83">
        <v>0.59</v>
      </c>
      <c r="K62" s="84">
        <v>0</v>
      </c>
      <c r="L62" s="85">
        <v>0</v>
      </c>
      <c r="M62" s="85">
        <v>0</v>
      </c>
      <c r="N62" s="65">
        <v>276.42</v>
      </c>
      <c r="O62" s="86">
        <v>44</v>
      </c>
      <c r="P62" s="87">
        <v>5.8</v>
      </c>
      <c r="Q62" s="87">
        <v>0</v>
      </c>
      <c r="R62" s="118">
        <v>0</v>
      </c>
      <c r="S62" s="79">
        <v>0</v>
      </c>
      <c r="T62" s="118">
        <v>0</v>
      </c>
      <c r="U62" s="84">
        <v>0</v>
      </c>
    </row>
    <row r="63" customFormat="1" spans="1:21">
      <c r="A63" s="26" t="s">
        <v>71</v>
      </c>
      <c r="B63" s="51">
        <f t="shared" si="8"/>
        <v>12.74</v>
      </c>
      <c r="C63" s="21">
        <f>B63/B65*100</f>
        <v>0.178577958291094</v>
      </c>
      <c r="D63" s="52">
        <v>90.4334828101644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101">
        <v>12.74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</row>
    <row r="64" customFormat="1" spans="1:21">
      <c r="A64" s="26" t="s">
        <v>69</v>
      </c>
      <c r="B64" s="51">
        <f t="shared" si="8"/>
        <v>45</v>
      </c>
      <c r="C64" s="21">
        <f>B64/B65*100</f>
        <v>0.630769868375135</v>
      </c>
      <c r="D64" s="46">
        <v>5.6958762886598</v>
      </c>
      <c r="E64" s="19">
        <v>20</v>
      </c>
      <c r="F64" s="19">
        <v>0</v>
      </c>
      <c r="G64" s="19">
        <v>4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6">
        <v>25</v>
      </c>
      <c r="O64" s="47">
        <v>10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</row>
    <row r="65" customFormat="1" spans="1:21">
      <c r="A65" s="26" t="s">
        <v>34</v>
      </c>
      <c r="B65" s="51">
        <f t="shared" si="8"/>
        <v>7134.13913</v>
      </c>
      <c r="D65" s="26">
        <v>20.65</v>
      </c>
      <c r="E65" s="38">
        <f t="shared" ref="E65:U65" si="9">SUM(E59:E64)</f>
        <v>1571.449649</v>
      </c>
      <c r="F65" s="38">
        <f t="shared" si="9"/>
        <v>14.6829</v>
      </c>
      <c r="G65" s="38">
        <f t="shared" si="9"/>
        <v>1046.266352</v>
      </c>
      <c r="H65" s="38">
        <f t="shared" si="9"/>
        <v>113.060142</v>
      </c>
      <c r="I65" s="38">
        <f t="shared" si="9"/>
        <v>1156.7</v>
      </c>
      <c r="J65" s="38">
        <f t="shared" si="9"/>
        <v>227.098169</v>
      </c>
      <c r="K65" s="38">
        <f t="shared" si="9"/>
        <v>280.27</v>
      </c>
      <c r="L65" s="38">
        <f t="shared" si="9"/>
        <v>0</v>
      </c>
      <c r="M65" s="38">
        <f t="shared" si="9"/>
        <v>0</v>
      </c>
      <c r="N65" s="38">
        <f t="shared" si="9"/>
        <v>3770.87827</v>
      </c>
      <c r="O65" s="73">
        <f t="shared" si="9"/>
        <v>817</v>
      </c>
      <c r="P65" s="38">
        <f t="shared" si="9"/>
        <v>174.17</v>
      </c>
      <c r="Q65" s="38">
        <f t="shared" si="9"/>
        <v>847.91</v>
      </c>
      <c r="R65" s="38">
        <f t="shared" si="9"/>
        <v>1301.079828</v>
      </c>
      <c r="S65" s="73">
        <f t="shared" si="9"/>
        <v>190</v>
      </c>
      <c r="T65" s="38">
        <f t="shared" si="9"/>
        <v>299.42</v>
      </c>
      <c r="U65" s="38">
        <f t="shared" si="9"/>
        <v>50.07</v>
      </c>
    </row>
    <row r="66" customFormat="1" ht="21" customHeight="1" spans="1:21">
      <c r="A66" s="39" t="s">
        <v>40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customFormat="1" ht="14.45" customHeight="1" spans="1:21">
      <c r="A67" s="7" t="s">
        <v>2</v>
      </c>
      <c r="B67" s="7" t="s">
        <v>3</v>
      </c>
      <c r="C67" s="8" t="s">
        <v>4</v>
      </c>
      <c r="D67" s="9" t="s">
        <v>49</v>
      </c>
      <c r="E67" s="10" t="s">
        <v>50</v>
      </c>
      <c r="F67" s="10"/>
      <c r="G67" s="11"/>
      <c r="H67" s="12" t="s">
        <v>51</v>
      </c>
      <c r="I67" s="54"/>
      <c r="J67" s="8" t="s">
        <v>52</v>
      </c>
      <c r="K67" s="8" t="s">
        <v>53</v>
      </c>
      <c r="L67" s="55" t="s">
        <v>11</v>
      </c>
      <c r="M67" s="56"/>
      <c r="N67" s="7" t="s">
        <v>54</v>
      </c>
      <c r="O67" s="7" t="s">
        <v>55</v>
      </c>
      <c r="P67" s="8" t="s">
        <v>79</v>
      </c>
      <c r="Q67" s="8" t="s">
        <v>56</v>
      </c>
      <c r="R67" s="8" t="s">
        <v>57</v>
      </c>
      <c r="S67" s="12" t="s">
        <v>58</v>
      </c>
      <c r="T67" s="54"/>
      <c r="U67" s="7" t="s">
        <v>15</v>
      </c>
    </row>
    <row r="68" customFormat="1" ht="32.4" spans="1:21">
      <c r="A68" s="13"/>
      <c r="B68" s="13"/>
      <c r="C68" s="14"/>
      <c r="D68" s="15"/>
      <c r="E68" s="16" t="s">
        <v>50</v>
      </c>
      <c r="F68" s="16" t="s">
        <v>59</v>
      </c>
      <c r="G68" s="17" t="s">
        <v>60</v>
      </c>
      <c r="H68" s="18" t="s">
        <v>61</v>
      </c>
      <c r="I68" s="18" t="s">
        <v>62</v>
      </c>
      <c r="J68" s="14"/>
      <c r="K68" s="14"/>
      <c r="L68" s="18" t="s">
        <v>63</v>
      </c>
      <c r="M68" s="18" t="s">
        <v>23</v>
      </c>
      <c r="N68" s="13"/>
      <c r="O68" s="13"/>
      <c r="P68" s="14"/>
      <c r="Q68" s="14"/>
      <c r="R68" s="14"/>
      <c r="S68" s="26" t="s">
        <v>64</v>
      </c>
      <c r="T68" s="104" t="s">
        <v>65</v>
      </c>
      <c r="U68" s="13"/>
    </row>
    <row r="69" customFormat="1" spans="1:21">
      <c r="A69" s="26" t="s">
        <v>66</v>
      </c>
      <c r="B69" s="19">
        <f t="shared" ref="B69:B72" si="10">SUM(H69:N69)+E69+F69</f>
        <v>3595.741864</v>
      </c>
      <c r="C69" s="21">
        <f>B69/B72*100</f>
        <v>58.9678705215862</v>
      </c>
      <c r="D69" s="19">
        <v>13.4157803056316</v>
      </c>
      <c r="E69" s="19">
        <v>497.185329</v>
      </c>
      <c r="F69" s="19">
        <v>0</v>
      </c>
      <c r="G69" s="19">
        <v>295.685329</v>
      </c>
      <c r="H69" s="19">
        <v>125.960016</v>
      </c>
      <c r="I69" s="19">
        <v>910.3</v>
      </c>
      <c r="J69" s="21">
        <v>154.329035</v>
      </c>
      <c r="K69" s="21">
        <v>86.12</v>
      </c>
      <c r="L69" s="47">
        <v>0</v>
      </c>
      <c r="M69" s="47">
        <v>0</v>
      </c>
      <c r="N69" s="46">
        <v>1821.847484</v>
      </c>
      <c r="O69" s="47">
        <v>264</v>
      </c>
      <c r="P69" s="36">
        <v>470.17</v>
      </c>
      <c r="Q69" s="36">
        <v>394.75</v>
      </c>
      <c r="R69" s="46">
        <v>920.451538000001</v>
      </c>
      <c r="S69" s="93">
        <v>351</v>
      </c>
      <c r="T69" s="36">
        <v>355.48</v>
      </c>
      <c r="U69" s="117">
        <v>34.28</v>
      </c>
    </row>
    <row r="70" customFormat="1" spans="1:21">
      <c r="A70" s="26" t="s">
        <v>67</v>
      </c>
      <c r="B70" s="51">
        <f t="shared" si="10"/>
        <v>1406.35</v>
      </c>
      <c r="C70" s="21">
        <f>B70/B72*100</f>
        <v>23.0632419802738</v>
      </c>
      <c r="D70" s="40">
        <v>53.3391484489996</v>
      </c>
      <c r="E70" s="40">
        <v>361.44</v>
      </c>
      <c r="F70" s="40">
        <v>0</v>
      </c>
      <c r="G70" s="40">
        <v>251.12</v>
      </c>
      <c r="H70" s="40">
        <v>0</v>
      </c>
      <c r="I70" s="74">
        <v>0</v>
      </c>
      <c r="J70" s="75">
        <v>21.72</v>
      </c>
      <c r="K70" s="76">
        <v>0</v>
      </c>
      <c r="L70" s="74">
        <v>0</v>
      </c>
      <c r="M70" s="74">
        <v>0</v>
      </c>
      <c r="N70" s="75">
        <v>1023.19</v>
      </c>
      <c r="O70" s="74">
        <v>197</v>
      </c>
      <c r="P70" s="40">
        <v>59.65</v>
      </c>
      <c r="Q70" s="40">
        <v>39.36</v>
      </c>
      <c r="R70" s="75">
        <v>26.56</v>
      </c>
      <c r="S70" s="47">
        <v>0</v>
      </c>
      <c r="T70" s="47">
        <v>0</v>
      </c>
      <c r="U70" s="47">
        <v>0</v>
      </c>
    </row>
    <row r="71" customFormat="1" spans="1:21">
      <c r="A71" s="26" t="s">
        <v>70</v>
      </c>
      <c r="B71" s="51">
        <f t="shared" si="10"/>
        <v>1095.706534</v>
      </c>
      <c r="C71" s="21">
        <f>B71/B72*100</f>
        <v>17.96888749814</v>
      </c>
      <c r="D71" s="43">
        <v>103.995333287824</v>
      </c>
      <c r="E71" s="24">
        <v>64.695474</v>
      </c>
      <c r="F71" s="24">
        <v>0</v>
      </c>
      <c r="G71" s="24">
        <v>59.265242</v>
      </c>
      <c r="H71" s="43">
        <v>0</v>
      </c>
      <c r="I71" s="43">
        <v>358.3</v>
      </c>
      <c r="J71" s="83">
        <v>1.19106</v>
      </c>
      <c r="K71" s="84">
        <v>0</v>
      </c>
      <c r="L71" s="85">
        <v>0</v>
      </c>
      <c r="M71" s="85">
        <v>0</v>
      </c>
      <c r="N71" s="65">
        <v>671.52</v>
      </c>
      <c r="O71" s="86">
        <v>43</v>
      </c>
      <c r="P71" s="87">
        <v>11.1</v>
      </c>
      <c r="Q71" s="87">
        <v>19.4</v>
      </c>
      <c r="R71" s="118">
        <v>0</v>
      </c>
      <c r="S71" s="118">
        <v>0</v>
      </c>
      <c r="T71" s="118">
        <v>0</v>
      </c>
      <c r="U71" s="84">
        <v>0</v>
      </c>
    </row>
    <row r="72" customFormat="1" spans="1:21">
      <c r="A72" s="26" t="s">
        <v>34</v>
      </c>
      <c r="B72" s="51">
        <f t="shared" si="10"/>
        <v>6097.798398</v>
      </c>
      <c r="D72" s="21">
        <v>31.85</v>
      </c>
      <c r="E72" s="38">
        <f t="shared" ref="E72:U72" si="11">SUM(E69:E71)</f>
        <v>923.320803</v>
      </c>
      <c r="F72" s="38">
        <f t="shared" si="11"/>
        <v>0</v>
      </c>
      <c r="G72" s="38">
        <f t="shared" si="11"/>
        <v>606.070571</v>
      </c>
      <c r="H72" s="38">
        <f t="shared" si="11"/>
        <v>125.960016</v>
      </c>
      <c r="I72" s="38">
        <f t="shared" si="11"/>
        <v>1268.6</v>
      </c>
      <c r="J72" s="38">
        <f t="shared" si="11"/>
        <v>177.240095</v>
      </c>
      <c r="K72" s="38">
        <f t="shared" si="11"/>
        <v>86.12</v>
      </c>
      <c r="L72" s="38">
        <f t="shared" si="11"/>
        <v>0</v>
      </c>
      <c r="M72" s="38">
        <f t="shared" si="11"/>
        <v>0</v>
      </c>
      <c r="N72" s="38">
        <f t="shared" si="11"/>
        <v>3516.557484</v>
      </c>
      <c r="O72" s="73">
        <f t="shared" si="11"/>
        <v>504</v>
      </c>
      <c r="P72" s="38">
        <f t="shared" si="11"/>
        <v>540.92</v>
      </c>
      <c r="Q72" s="38">
        <f t="shared" si="11"/>
        <v>453.51</v>
      </c>
      <c r="R72" s="38">
        <f t="shared" si="11"/>
        <v>947.011538000001</v>
      </c>
      <c r="S72" s="38">
        <f t="shared" si="11"/>
        <v>351</v>
      </c>
      <c r="T72" s="38">
        <f t="shared" si="11"/>
        <v>355.48</v>
      </c>
      <c r="U72" s="38">
        <f t="shared" si="11"/>
        <v>34.28</v>
      </c>
    </row>
    <row r="73" customFormat="1" ht="17.4" spans="1:21">
      <c r="A73" s="39" t="s">
        <v>41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customFormat="1" ht="14.45" customHeight="1" spans="1:21">
      <c r="A74" s="7" t="s">
        <v>2</v>
      </c>
      <c r="B74" s="7" t="s">
        <v>3</v>
      </c>
      <c r="C74" s="8" t="s">
        <v>4</v>
      </c>
      <c r="D74" s="9" t="s">
        <v>49</v>
      </c>
      <c r="E74" s="10" t="s">
        <v>50</v>
      </c>
      <c r="F74" s="10"/>
      <c r="G74" s="11"/>
      <c r="H74" s="12" t="s">
        <v>51</v>
      </c>
      <c r="I74" s="54"/>
      <c r="J74" s="8" t="s">
        <v>52</v>
      </c>
      <c r="K74" s="8" t="s">
        <v>53</v>
      </c>
      <c r="L74" s="55" t="s">
        <v>11</v>
      </c>
      <c r="M74" s="56"/>
      <c r="N74" s="7" t="s">
        <v>54</v>
      </c>
      <c r="O74" s="7" t="s">
        <v>55</v>
      </c>
      <c r="P74" s="8" t="s">
        <v>79</v>
      </c>
      <c r="Q74" s="8" t="s">
        <v>56</v>
      </c>
      <c r="R74" s="8" t="s">
        <v>57</v>
      </c>
      <c r="S74" s="12" t="s">
        <v>58</v>
      </c>
      <c r="T74" s="54"/>
      <c r="U74" s="7" t="s">
        <v>15</v>
      </c>
    </row>
    <row r="75" customFormat="1" ht="32.4" spans="1:21">
      <c r="A75" s="13"/>
      <c r="B75" s="13"/>
      <c r="C75" s="14"/>
      <c r="D75" s="15"/>
      <c r="E75" s="16" t="s">
        <v>50</v>
      </c>
      <c r="F75" s="16" t="s">
        <v>59</v>
      </c>
      <c r="G75" s="17" t="s">
        <v>60</v>
      </c>
      <c r="H75" s="18" t="s">
        <v>61</v>
      </c>
      <c r="I75" s="18" t="s">
        <v>62</v>
      </c>
      <c r="J75" s="14"/>
      <c r="K75" s="14"/>
      <c r="L75" s="18" t="s">
        <v>63</v>
      </c>
      <c r="M75" s="18" t="s">
        <v>23</v>
      </c>
      <c r="N75" s="13"/>
      <c r="O75" s="13"/>
      <c r="P75" s="14"/>
      <c r="Q75" s="14"/>
      <c r="R75" s="14"/>
      <c r="S75" s="26" t="s">
        <v>64</v>
      </c>
      <c r="T75" s="104" t="s">
        <v>65</v>
      </c>
      <c r="U75" s="13"/>
    </row>
    <row r="76" customFormat="1" spans="1:21">
      <c r="A76" s="26" t="s">
        <v>66</v>
      </c>
      <c r="B76" s="19">
        <f t="shared" ref="B76:B80" si="12">SUM(H76:N76)+E76+F76</f>
        <v>2973.676715</v>
      </c>
      <c r="C76" s="21">
        <f>B76/B80*100</f>
        <v>70.4707697707702</v>
      </c>
      <c r="D76" s="19">
        <v>5.17084019696594</v>
      </c>
      <c r="E76" s="19">
        <v>449.188495</v>
      </c>
      <c r="F76" s="19">
        <v>0</v>
      </c>
      <c r="G76" s="19">
        <v>249.328855</v>
      </c>
      <c r="H76" s="19">
        <v>18.139976</v>
      </c>
      <c r="I76" s="19">
        <v>635.73</v>
      </c>
      <c r="J76" s="21">
        <v>137.184542</v>
      </c>
      <c r="K76" s="21">
        <v>224.929</v>
      </c>
      <c r="L76" s="47">
        <v>0</v>
      </c>
      <c r="M76" s="47">
        <v>0</v>
      </c>
      <c r="N76" s="46">
        <v>1508.504702</v>
      </c>
      <c r="O76" s="47">
        <v>317</v>
      </c>
      <c r="P76" s="137">
        <v>134.1</v>
      </c>
      <c r="Q76" s="137">
        <v>720.52</v>
      </c>
      <c r="R76" s="46">
        <v>1567.637361</v>
      </c>
      <c r="S76" s="119">
        <v>346</v>
      </c>
      <c r="T76" s="120">
        <v>381.26</v>
      </c>
      <c r="U76" s="117">
        <v>34.74</v>
      </c>
    </row>
    <row r="77" customFormat="1" spans="1:21">
      <c r="A77" s="26" t="s">
        <v>67</v>
      </c>
      <c r="B77" s="51">
        <f t="shared" si="12"/>
        <v>-0.13</v>
      </c>
      <c r="C77" s="21">
        <f>B77/B80*100</f>
        <v>-0.00308076531116804</v>
      </c>
      <c r="D77" s="123">
        <v>-161.904761904762</v>
      </c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0.02</v>
      </c>
      <c r="K77" s="123">
        <v>0</v>
      </c>
      <c r="L77" s="124">
        <v>0</v>
      </c>
      <c r="M77" s="123">
        <v>0</v>
      </c>
      <c r="N77" s="123">
        <v>-0.15</v>
      </c>
      <c r="O77" s="124">
        <v>0</v>
      </c>
      <c r="P77" s="123">
        <v>2</v>
      </c>
      <c r="Q77" s="123">
        <v>2.87</v>
      </c>
      <c r="R77" s="123">
        <v>0</v>
      </c>
      <c r="S77" s="124">
        <v>0</v>
      </c>
      <c r="T77" s="123">
        <v>0</v>
      </c>
      <c r="U77" s="123">
        <v>0</v>
      </c>
    </row>
    <row r="78" customFormat="1" spans="1:21">
      <c r="A78" s="26" t="s">
        <v>70</v>
      </c>
      <c r="B78" s="51">
        <f t="shared" si="12"/>
        <v>1246.183997</v>
      </c>
      <c r="C78" s="21">
        <f>B78/B80*100</f>
        <v>29.532310994541</v>
      </c>
      <c r="D78" s="43">
        <v>52.5472606753034</v>
      </c>
      <c r="E78" s="24">
        <v>286.075877</v>
      </c>
      <c r="F78" s="24">
        <v>1.201</v>
      </c>
      <c r="G78" s="24">
        <v>283.191536</v>
      </c>
      <c r="H78" s="43">
        <v>0</v>
      </c>
      <c r="I78" s="43">
        <v>151.6</v>
      </c>
      <c r="J78" s="83">
        <v>1.07712</v>
      </c>
      <c r="K78" s="84">
        <v>0</v>
      </c>
      <c r="L78" s="85">
        <v>0</v>
      </c>
      <c r="M78" s="85">
        <v>0</v>
      </c>
      <c r="N78" s="65">
        <v>806.23</v>
      </c>
      <c r="O78" s="86">
        <v>107</v>
      </c>
      <c r="P78" s="87">
        <v>11.4</v>
      </c>
      <c r="Q78" s="87">
        <v>0</v>
      </c>
      <c r="R78" s="118">
        <v>0</v>
      </c>
      <c r="S78" s="119">
        <v>0</v>
      </c>
      <c r="T78" s="118">
        <v>0</v>
      </c>
      <c r="U78" s="84">
        <v>0</v>
      </c>
    </row>
    <row r="79" customFormat="1" spans="1:21">
      <c r="A79" s="26" t="s">
        <v>73</v>
      </c>
      <c r="B79" s="51">
        <f t="shared" si="12"/>
        <v>0</v>
      </c>
      <c r="C79" s="21">
        <f>B79/B80*100</f>
        <v>0</v>
      </c>
      <c r="D79" s="124">
        <v>0</v>
      </c>
      <c r="E79" s="124">
        <v>0</v>
      </c>
      <c r="F79" s="124">
        <v>0</v>
      </c>
      <c r="G79" s="124">
        <v>0</v>
      </c>
      <c r="H79" s="124">
        <v>0</v>
      </c>
      <c r="I79" s="124">
        <v>0</v>
      </c>
      <c r="J79" s="124">
        <v>0</v>
      </c>
      <c r="K79" s="124">
        <v>0</v>
      </c>
      <c r="L79" s="124">
        <v>0</v>
      </c>
      <c r="M79" s="124">
        <v>0</v>
      </c>
      <c r="N79" s="124">
        <v>0</v>
      </c>
      <c r="O79" s="124">
        <v>0</v>
      </c>
      <c r="P79" s="124">
        <v>0</v>
      </c>
      <c r="Q79" s="124">
        <v>0</v>
      </c>
      <c r="R79" s="124">
        <v>0</v>
      </c>
      <c r="S79" s="124">
        <v>0</v>
      </c>
      <c r="T79" s="124">
        <v>0</v>
      </c>
      <c r="U79" s="124">
        <v>0</v>
      </c>
    </row>
    <row r="80" customFormat="1" spans="1:21">
      <c r="A80" s="26" t="s">
        <v>34</v>
      </c>
      <c r="B80" s="51">
        <f t="shared" si="12"/>
        <v>4219.730712</v>
      </c>
      <c r="C80" s="26"/>
      <c r="D80" s="21">
        <v>-17.5</v>
      </c>
      <c r="E80" s="38">
        <f t="shared" ref="E80:U80" si="13">SUM(E76:E79)</f>
        <v>735.264372</v>
      </c>
      <c r="F80" s="38">
        <f t="shared" si="13"/>
        <v>1.201</v>
      </c>
      <c r="G80" s="38">
        <f t="shared" si="13"/>
        <v>532.520391</v>
      </c>
      <c r="H80" s="38">
        <f t="shared" si="13"/>
        <v>18.139976</v>
      </c>
      <c r="I80" s="38">
        <f t="shared" si="13"/>
        <v>787.33</v>
      </c>
      <c r="J80" s="38">
        <f t="shared" si="13"/>
        <v>138.281662</v>
      </c>
      <c r="K80" s="38">
        <f t="shared" si="13"/>
        <v>224.929</v>
      </c>
      <c r="L80" s="38">
        <f t="shared" si="13"/>
        <v>0</v>
      </c>
      <c r="M80" s="38">
        <f t="shared" si="13"/>
        <v>0</v>
      </c>
      <c r="N80" s="38">
        <f t="shared" si="13"/>
        <v>2314.584702</v>
      </c>
      <c r="O80" s="73">
        <f t="shared" si="13"/>
        <v>424</v>
      </c>
      <c r="P80" s="38">
        <f t="shared" si="13"/>
        <v>147.5</v>
      </c>
      <c r="Q80" s="38">
        <f t="shared" si="13"/>
        <v>723.39</v>
      </c>
      <c r="R80" s="38">
        <f t="shared" si="13"/>
        <v>1567.637361</v>
      </c>
      <c r="S80" s="119">
        <f t="shared" si="13"/>
        <v>346</v>
      </c>
      <c r="T80" s="38">
        <f t="shared" si="13"/>
        <v>381.26</v>
      </c>
      <c r="U80" s="38">
        <f t="shared" si="13"/>
        <v>34.74</v>
      </c>
    </row>
    <row r="81" customFormat="1" ht="17.4" spans="1:21">
      <c r="A81" s="39" t="s">
        <v>42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customFormat="1" ht="14.45" customHeight="1" spans="1:21">
      <c r="A82" s="7" t="s">
        <v>2</v>
      </c>
      <c r="B82" s="7" t="s">
        <v>3</v>
      </c>
      <c r="C82" s="8" t="s">
        <v>4</v>
      </c>
      <c r="D82" s="9" t="s">
        <v>49</v>
      </c>
      <c r="E82" s="10" t="s">
        <v>50</v>
      </c>
      <c r="F82" s="10"/>
      <c r="G82" s="11"/>
      <c r="H82" s="12" t="s">
        <v>51</v>
      </c>
      <c r="I82" s="54"/>
      <c r="J82" s="8" t="s">
        <v>52</v>
      </c>
      <c r="K82" s="8" t="s">
        <v>53</v>
      </c>
      <c r="L82" s="55" t="s">
        <v>11</v>
      </c>
      <c r="M82" s="56"/>
      <c r="N82" s="7" t="s">
        <v>54</v>
      </c>
      <c r="O82" s="7" t="s">
        <v>55</v>
      </c>
      <c r="P82" s="8" t="s">
        <v>79</v>
      </c>
      <c r="Q82" s="8" t="s">
        <v>56</v>
      </c>
      <c r="R82" s="8" t="s">
        <v>57</v>
      </c>
      <c r="S82" s="12" t="s">
        <v>58</v>
      </c>
      <c r="T82" s="54"/>
      <c r="U82" s="7" t="s">
        <v>15</v>
      </c>
    </row>
    <row r="83" customFormat="1" ht="32.4" spans="1:21">
      <c r="A83" s="13"/>
      <c r="B83" s="13"/>
      <c r="C83" s="14"/>
      <c r="D83" s="15"/>
      <c r="E83" s="16" t="s">
        <v>50</v>
      </c>
      <c r="F83" s="16" t="s">
        <v>59</v>
      </c>
      <c r="G83" s="17" t="s">
        <v>60</v>
      </c>
      <c r="H83" s="18" t="s">
        <v>61</v>
      </c>
      <c r="I83" s="18" t="s">
        <v>62</v>
      </c>
      <c r="J83" s="14"/>
      <c r="K83" s="14"/>
      <c r="L83" s="18" t="s">
        <v>63</v>
      </c>
      <c r="M83" s="18" t="s">
        <v>23</v>
      </c>
      <c r="N83" s="13"/>
      <c r="O83" s="13"/>
      <c r="P83" s="14"/>
      <c r="Q83" s="14"/>
      <c r="R83" s="14"/>
      <c r="S83" s="26" t="s">
        <v>64</v>
      </c>
      <c r="T83" s="104" t="s">
        <v>65</v>
      </c>
      <c r="U83" s="13"/>
    </row>
    <row r="84" customFormat="1" spans="1:21">
      <c r="A84" s="26" t="s">
        <v>67</v>
      </c>
      <c r="B84" s="19">
        <f t="shared" ref="B84:B88" si="14">SUM(H84:N84)+E84+F84</f>
        <v>3849.73</v>
      </c>
      <c r="C84" s="21">
        <f>B84/B88*100</f>
        <v>65.274703933701</v>
      </c>
      <c r="D84" s="40">
        <v>-8.86573679525784</v>
      </c>
      <c r="E84" s="40">
        <v>1409.96</v>
      </c>
      <c r="F84" s="40">
        <v>7.47</v>
      </c>
      <c r="G84" s="40">
        <v>538.69</v>
      </c>
      <c r="H84" s="40">
        <v>0</v>
      </c>
      <c r="I84" s="74">
        <v>0</v>
      </c>
      <c r="J84" s="75">
        <v>244.37</v>
      </c>
      <c r="K84" s="76">
        <v>0</v>
      </c>
      <c r="L84" s="74">
        <v>0</v>
      </c>
      <c r="M84" s="74">
        <v>0</v>
      </c>
      <c r="N84" s="75">
        <v>2187.93</v>
      </c>
      <c r="O84" s="74">
        <v>416</v>
      </c>
      <c r="P84" s="40">
        <v>323.22</v>
      </c>
      <c r="Q84" s="40">
        <v>1851</v>
      </c>
      <c r="R84" s="75">
        <v>1587.71</v>
      </c>
      <c r="S84" s="47">
        <v>0</v>
      </c>
      <c r="T84" s="47">
        <v>0</v>
      </c>
      <c r="U84" s="47">
        <v>0</v>
      </c>
    </row>
    <row r="85" customFormat="1" spans="1:21">
      <c r="A85" s="26" t="s">
        <v>68</v>
      </c>
      <c r="B85" s="19">
        <f t="shared" si="14"/>
        <v>0</v>
      </c>
      <c r="C85" s="21">
        <f>B85/B88*100</f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</row>
    <row r="86" customFormat="1" spans="1:21">
      <c r="A86" s="26" t="s">
        <v>70</v>
      </c>
      <c r="B86" s="19">
        <f t="shared" si="14"/>
        <v>1047.90644</v>
      </c>
      <c r="C86" s="21">
        <f>B86/B88*100</f>
        <v>17.7679428482565</v>
      </c>
      <c r="D86" s="43">
        <v>-23.1582406945707</v>
      </c>
      <c r="E86" s="24">
        <v>205.47226</v>
      </c>
      <c r="F86" s="24">
        <v>27.401</v>
      </c>
      <c r="G86" s="24">
        <v>176.467744</v>
      </c>
      <c r="H86" s="43">
        <v>17</v>
      </c>
      <c r="I86" s="43">
        <v>229.4</v>
      </c>
      <c r="J86" s="83">
        <v>2.24318</v>
      </c>
      <c r="K86" s="84">
        <v>0</v>
      </c>
      <c r="L86" s="85">
        <v>0</v>
      </c>
      <c r="M86" s="85">
        <v>0</v>
      </c>
      <c r="N86" s="65">
        <v>566.39</v>
      </c>
      <c r="O86" s="86">
        <v>76</v>
      </c>
      <c r="P86" s="87">
        <v>11.9</v>
      </c>
      <c r="Q86" s="87">
        <v>15.546</v>
      </c>
      <c r="R86" s="118">
        <v>0</v>
      </c>
      <c r="S86" s="79">
        <v>0</v>
      </c>
      <c r="T86" s="118">
        <v>0</v>
      </c>
      <c r="U86" s="84">
        <v>0</v>
      </c>
    </row>
    <row r="87" customFormat="1" spans="1:21">
      <c r="A87" s="26" t="s">
        <v>76</v>
      </c>
      <c r="B87" s="19">
        <f t="shared" si="14"/>
        <v>1000.1</v>
      </c>
      <c r="C87" s="21">
        <f>B87/B88*100</f>
        <v>16.9573532180424</v>
      </c>
      <c r="D87" s="43" t="s">
        <v>36</v>
      </c>
      <c r="E87" s="24">
        <v>325.6</v>
      </c>
      <c r="F87" s="24">
        <v>0</v>
      </c>
      <c r="G87" s="24">
        <v>301.2</v>
      </c>
      <c r="H87" s="43">
        <v>108.5</v>
      </c>
      <c r="I87" s="43">
        <v>566</v>
      </c>
      <c r="J87" s="83">
        <v>0</v>
      </c>
      <c r="K87" s="84">
        <v>0</v>
      </c>
      <c r="L87" s="85">
        <v>0</v>
      </c>
      <c r="M87" s="85">
        <v>0</v>
      </c>
      <c r="N87" s="65">
        <v>0</v>
      </c>
      <c r="O87" s="86">
        <v>134</v>
      </c>
      <c r="P87" s="87">
        <v>4</v>
      </c>
      <c r="Q87" s="87">
        <v>0</v>
      </c>
      <c r="R87" s="118">
        <v>0</v>
      </c>
      <c r="S87" s="79">
        <v>0</v>
      </c>
      <c r="T87" s="118">
        <v>0</v>
      </c>
      <c r="U87" s="84">
        <v>0</v>
      </c>
    </row>
    <row r="88" customFormat="1" spans="1:21">
      <c r="A88" s="26" t="s">
        <v>34</v>
      </c>
      <c r="B88" s="19">
        <f t="shared" si="14"/>
        <v>5897.73644</v>
      </c>
      <c r="C88" s="26"/>
      <c r="D88" s="19">
        <v>-1.35</v>
      </c>
      <c r="E88" s="19">
        <f t="shared" ref="E88:U88" si="15">SUM(E84:E87)</f>
        <v>1941.03226</v>
      </c>
      <c r="F88" s="19">
        <f t="shared" si="15"/>
        <v>34.871</v>
      </c>
      <c r="G88" s="19">
        <f t="shared" si="15"/>
        <v>1016.357744</v>
      </c>
      <c r="H88" s="19">
        <f t="shared" si="15"/>
        <v>125.5</v>
      </c>
      <c r="I88" s="19">
        <f t="shared" si="15"/>
        <v>795.4</v>
      </c>
      <c r="J88" s="19">
        <f t="shared" si="15"/>
        <v>246.61318</v>
      </c>
      <c r="K88" s="19">
        <f t="shared" si="15"/>
        <v>0</v>
      </c>
      <c r="L88" s="19">
        <f t="shared" si="15"/>
        <v>0</v>
      </c>
      <c r="M88" s="19">
        <f t="shared" si="15"/>
        <v>0</v>
      </c>
      <c r="N88" s="19">
        <f t="shared" si="15"/>
        <v>2754.32</v>
      </c>
      <c r="O88" s="29">
        <f t="shared" si="15"/>
        <v>626</v>
      </c>
      <c r="P88" s="19">
        <f t="shared" si="15"/>
        <v>339.12</v>
      </c>
      <c r="Q88" s="19">
        <f t="shared" si="15"/>
        <v>1866.546</v>
      </c>
      <c r="R88" s="19">
        <f t="shared" si="15"/>
        <v>1587.71</v>
      </c>
      <c r="S88" s="79">
        <f t="shared" si="15"/>
        <v>0</v>
      </c>
      <c r="T88" s="19">
        <f t="shared" si="15"/>
        <v>0</v>
      </c>
      <c r="U88" s="19">
        <f t="shared" si="15"/>
        <v>0</v>
      </c>
    </row>
    <row r="89" customFormat="1" ht="17.4" spans="1:21">
      <c r="A89" s="39" t="s">
        <v>43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customFormat="1" ht="14.45" customHeight="1" spans="1:21">
      <c r="A90" s="7" t="s">
        <v>2</v>
      </c>
      <c r="B90" s="7" t="s">
        <v>3</v>
      </c>
      <c r="C90" s="8" t="s">
        <v>4</v>
      </c>
      <c r="D90" s="9" t="s">
        <v>49</v>
      </c>
      <c r="E90" s="10" t="s">
        <v>50</v>
      </c>
      <c r="F90" s="10"/>
      <c r="G90" s="11"/>
      <c r="H90" s="12" t="s">
        <v>51</v>
      </c>
      <c r="I90" s="54"/>
      <c r="J90" s="8" t="s">
        <v>52</v>
      </c>
      <c r="K90" s="8" t="s">
        <v>53</v>
      </c>
      <c r="L90" s="55" t="s">
        <v>11</v>
      </c>
      <c r="M90" s="56"/>
      <c r="N90" s="7" t="s">
        <v>54</v>
      </c>
      <c r="O90" s="7" t="s">
        <v>55</v>
      </c>
      <c r="P90" s="8" t="s">
        <v>79</v>
      </c>
      <c r="Q90" s="8" t="s">
        <v>56</v>
      </c>
      <c r="R90" s="8" t="s">
        <v>57</v>
      </c>
      <c r="S90" s="12" t="s">
        <v>58</v>
      </c>
      <c r="T90" s="54"/>
      <c r="U90" s="7" t="s">
        <v>15</v>
      </c>
    </row>
    <row r="91" customFormat="1" ht="32.4" spans="1:21">
      <c r="A91" s="13"/>
      <c r="B91" s="13"/>
      <c r="C91" s="14"/>
      <c r="D91" s="15"/>
      <c r="E91" s="16" t="s">
        <v>50</v>
      </c>
      <c r="F91" s="16" t="s">
        <v>59</v>
      </c>
      <c r="G91" s="17" t="s">
        <v>60</v>
      </c>
      <c r="H91" s="18" t="s">
        <v>61</v>
      </c>
      <c r="I91" s="18" t="s">
        <v>62</v>
      </c>
      <c r="J91" s="14"/>
      <c r="K91" s="14"/>
      <c r="L91" s="18" t="s">
        <v>63</v>
      </c>
      <c r="M91" s="18" t="s">
        <v>23</v>
      </c>
      <c r="N91" s="13"/>
      <c r="O91" s="13"/>
      <c r="P91" s="14"/>
      <c r="Q91" s="14"/>
      <c r="R91" s="14"/>
      <c r="S91" s="26" t="s">
        <v>64</v>
      </c>
      <c r="T91" s="104" t="s">
        <v>65</v>
      </c>
      <c r="U91" s="13"/>
    </row>
    <row r="92" customFormat="1" spans="1:21">
      <c r="A92" s="26" t="s">
        <v>66</v>
      </c>
      <c r="B92" s="19">
        <f t="shared" ref="B92:B105" si="16">SUM(H92:N92)+E92+F92</f>
        <v>10678.549131</v>
      </c>
      <c r="C92" s="21">
        <f>B92/B105*100</f>
        <v>11.1601976397741</v>
      </c>
      <c r="D92" s="21">
        <v>-2.01313460446158</v>
      </c>
      <c r="E92" s="19">
        <v>1670.83</v>
      </c>
      <c r="F92" s="19">
        <v>0</v>
      </c>
      <c r="G92" s="19">
        <v>916.65</v>
      </c>
      <c r="H92" s="19">
        <v>150.35</v>
      </c>
      <c r="I92" s="138">
        <v>3277.019131</v>
      </c>
      <c r="J92" s="21">
        <v>291.277</v>
      </c>
      <c r="K92" s="21">
        <v>172.983</v>
      </c>
      <c r="L92" s="47">
        <v>0</v>
      </c>
      <c r="M92" s="46">
        <v>0</v>
      </c>
      <c r="N92" s="46">
        <v>5116.09</v>
      </c>
      <c r="O92" s="47">
        <v>729</v>
      </c>
      <c r="P92" s="36">
        <v>363.52</v>
      </c>
      <c r="Q92" s="36">
        <v>2368.86</v>
      </c>
      <c r="R92" s="46">
        <v>2078.78</v>
      </c>
      <c r="S92" s="93">
        <v>1681</v>
      </c>
      <c r="T92" s="36">
        <v>2952.55</v>
      </c>
      <c r="U92" s="117">
        <v>113.84</v>
      </c>
    </row>
    <row r="93" customFormat="1" spans="1:21">
      <c r="A93" s="26" t="s">
        <v>67</v>
      </c>
      <c r="B93" s="19">
        <f t="shared" si="16"/>
        <v>16809.84</v>
      </c>
      <c r="C93" s="21">
        <f>B93/B105*100</f>
        <v>17.5680361059885</v>
      </c>
      <c r="D93" s="21">
        <v>17.4145366307505</v>
      </c>
      <c r="E93" s="19">
        <v>4011.35</v>
      </c>
      <c r="F93" s="19">
        <v>0</v>
      </c>
      <c r="G93" s="46">
        <v>3401.69</v>
      </c>
      <c r="H93" s="19">
        <v>0</v>
      </c>
      <c r="I93" s="19">
        <v>0</v>
      </c>
      <c r="J93" s="68">
        <v>314.42</v>
      </c>
      <c r="K93" s="68">
        <v>425.48</v>
      </c>
      <c r="L93" s="47">
        <v>0</v>
      </c>
      <c r="M93" s="47">
        <v>0</v>
      </c>
      <c r="N93" s="68">
        <v>12058.59</v>
      </c>
      <c r="O93" s="29">
        <v>1870</v>
      </c>
      <c r="P93" s="19">
        <v>245.36</v>
      </c>
      <c r="Q93" s="19">
        <v>927.12</v>
      </c>
      <c r="R93" s="36">
        <v>549.3</v>
      </c>
      <c r="S93" s="47">
        <v>0</v>
      </c>
      <c r="T93" s="47">
        <v>0</v>
      </c>
      <c r="U93" s="47">
        <v>0</v>
      </c>
    </row>
    <row r="94" customFormat="1" spans="1:21">
      <c r="A94" s="26" t="s">
        <v>68</v>
      </c>
      <c r="B94" s="125">
        <f t="shared" si="16"/>
        <v>1529.43865</v>
      </c>
      <c r="C94" s="21">
        <f>B94/B105*100</f>
        <v>1.59842291331115</v>
      </c>
      <c r="D94" s="41">
        <v>-26.1374718162947</v>
      </c>
      <c r="E94" s="126">
        <v>439.8229</v>
      </c>
      <c r="F94" s="126">
        <v>2.3478</v>
      </c>
      <c r="G94" s="126">
        <v>257.0726</v>
      </c>
      <c r="H94" s="78">
        <v>92.635</v>
      </c>
      <c r="I94" s="78">
        <v>0</v>
      </c>
      <c r="J94" s="78">
        <v>74.62295</v>
      </c>
      <c r="K94" s="79">
        <v>0</v>
      </c>
      <c r="L94" s="80">
        <v>0</v>
      </c>
      <c r="M94" s="79">
        <v>0</v>
      </c>
      <c r="N94" s="90">
        <v>920.01</v>
      </c>
      <c r="O94" s="139">
        <v>39</v>
      </c>
      <c r="P94" s="140">
        <v>187.49</v>
      </c>
      <c r="Q94" s="140">
        <v>2497.87</v>
      </c>
      <c r="R94" s="79">
        <v>5090.03</v>
      </c>
      <c r="S94" s="79">
        <v>130</v>
      </c>
      <c r="T94" s="79">
        <v>181.39</v>
      </c>
      <c r="U94" s="146">
        <v>162.9</v>
      </c>
    </row>
    <row r="95" customFormat="1" spans="1:21">
      <c r="A95" s="26" t="s">
        <v>69</v>
      </c>
      <c r="B95" s="125">
        <f t="shared" si="16"/>
        <v>3795.39</v>
      </c>
      <c r="C95" s="21">
        <f>B95/B105*100</f>
        <v>3.96657841813532</v>
      </c>
      <c r="D95" s="33">
        <v>9.88856206598351</v>
      </c>
      <c r="E95" s="19">
        <v>522.6</v>
      </c>
      <c r="F95" s="19">
        <v>0</v>
      </c>
      <c r="G95" s="19">
        <v>358.07</v>
      </c>
      <c r="H95" s="46">
        <v>85.57</v>
      </c>
      <c r="I95" s="29">
        <v>0</v>
      </c>
      <c r="J95" s="19">
        <v>20.22</v>
      </c>
      <c r="K95" s="47">
        <v>0</v>
      </c>
      <c r="L95" s="47">
        <v>0</v>
      </c>
      <c r="M95" s="47">
        <v>0</v>
      </c>
      <c r="N95" s="46">
        <v>3167</v>
      </c>
      <c r="O95" s="47">
        <v>155</v>
      </c>
      <c r="P95" s="36">
        <v>9.69</v>
      </c>
      <c r="Q95" s="36">
        <v>1983.85</v>
      </c>
      <c r="R95" s="36">
        <v>967.14</v>
      </c>
      <c r="S95" s="47">
        <v>0</v>
      </c>
      <c r="T95" s="47">
        <v>0</v>
      </c>
      <c r="U95" s="19">
        <v>96.62</v>
      </c>
    </row>
    <row r="96" customFormat="1" spans="1:21">
      <c r="A96" s="26" t="s">
        <v>70</v>
      </c>
      <c r="B96" s="125">
        <f t="shared" si="16"/>
        <v>7845.172616</v>
      </c>
      <c r="C96" s="21">
        <f>B96/B105*100</f>
        <v>8.19902365374094</v>
      </c>
      <c r="D96" s="83">
        <v>50.1303666242792</v>
      </c>
      <c r="E96" s="24">
        <v>2067.387476</v>
      </c>
      <c r="F96" s="24">
        <v>105.3709</v>
      </c>
      <c r="G96" s="24">
        <v>1607.421826</v>
      </c>
      <c r="H96" s="43">
        <v>146.69</v>
      </c>
      <c r="I96" s="43">
        <v>2467.8</v>
      </c>
      <c r="J96" s="83">
        <v>16.06424</v>
      </c>
      <c r="K96" s="84">
        <v>0</v>
      </c>
      <c r="L96" s="85">
        <v>0</v>
      </c>
      <c r="M96" s="85">
        <v>0</v>
      </c>
      <c r="N96" s="65">
        <v>3041.86</v>
      </c>
      <c r="O96" s="86">
        <v>570</v>
      </c>
      <c r="P96" s="87">
        <v>56.3</v>
      </c>
      <c r="Q96" s="83">
        <v>249.0656</v>
      </c>
      <c r="R96" s="118">
        <v>467.589</v>
      </c>
      <c r="S96" s="93">
        <v>375</v>
      </c>
      <c r="T96" s="118">
        <v>295.45</v>
      </c>
      <c r="U96" s="84">
        <v>0</v>
      </c>
    </row>
    <row r="97" customFormat="1" spans="1:21">
      <c r="A97" s="26" t="s">
        <v>71</v>
      </c>
      <c r="B97" s="125">
        <f t="shared" si="16"/>
        <v>5016.6</v>
      </c>
      <c r="C97" s="21">
        <f>B97/B105*100</f>
        <v>5.24287024322076</v>
      </c>
      <c r="D97" s="127">
        <v>-27.0412301242352</v>
      </c>
      <c r="E97" s="101">
        <v>337.98</v>
      </c>
      <c r="F97" s="101">
        <v>447.22</v>
      </c>
      <c r="G97" s="101">
        <v>282.22</v>
      </c>
      <c r="H97" s="101">
        <v>964.97</v>
      </c>
      <c r="I97" s="101">
        <v>2530.04</v>
      </c>
      <c r="J97" s="141">
        <v>13.43</v>
      </c>
      <c r="K97" s="53">
        <v>0</v>
      </c>
      <c r="L97" s="53">
        <v>0</v>
      </c>
      <c r="M97" s="53">
        <v>0</v>
      </c>
      <c r="N97" s="101">
        <v>722.96</v>
      </c>
      <c r="O97" s="142">
        <v>216</v>
      </c>
      <c r="P97" s="101">
        <v>42.27</v>
      </c>
      <c r="Q97" s="101">
        <v>534.01</v>
      </c>
      <c r="R97" s="101">
        <v>662.55</v>
      </c>
      <c r="S97" s="93">
        <v>7</v>
      </c>
      <c r="T97" s="101">
        <v>11.55</v>
      </c>
      <c r="U97" s="53">
        <v>0</v>
      </c>
    </row>
    <row r="98" customFormat="1" spans="1:21">
      <c r="A98" s="26" t="s">
        <v>72</v>
      </c>
      <c r="B98" s="125">
        <f t="shared" si="16"/>
        <v>7034.38</v>
      </c>
      <c r="C98" s="21">
        <f>B98/B105*100</f>
        <v>7.35166080243736</v>
      </c>
      <c r="D98" s="33">
        <v>-71.466268354778</v>
      </c>
      <c r="E98" s="36">
        <v>268.7</v>
      </c>
      <c r="F98" s="36">
        <v>0</v>
      </c>
      <c r="G98" s="36">
        <v>231.8862</v>
      </c>
      <c r="H98" s="46">
        <v>802.35</v>
      </c>
      <c r="I98" s="46">
        <v>3726.17</v>
      </c>
      <c r="J98" s="46">
        <v>17.07</v>
      </c>
      <c r="K98" s="29">
        <v>0</v>
      </c>
      <c r="L98" s="29">
        <v>0</v>
      </c>
      <c r="M98" s="29">
        <v>0</v>
      </c>
      <c r="N98" s="46">
        <v>2220.09</v>
      </c>
      <c r="O98" s="143">
        <v>113</v>
      </c>
      <c r="P98" s="46">
        <v>33.72</v>
      </c>
      <c r="Q98" s="46">
        <v>2882.47</v>
      </c>
      <c r="R98" s="46">
        <v>11005.22</v>
      </c>
      <c r="S98" s="93">
        <v>75</v>
      </c>
      <c r="T98" s="46">
        <v>329</v>
      </c>
      <c r="U98" s="46">
        <v>105.62</v>
      </c>
    </row>
    <row r="99" customFormat="1" spans="1:21">
      <c r="A99" s="26" t="s">
        <v>73</v>
      </c>
      <c r="B99" s="125">
        <f t="shared" si="16"/>
        <v>6439</v>
      </c>
      <c r="C99" s="21">
        <f>B99/B105*100</f>
        <v>6.72942660289807</v>
      </c>
      <c r="D99" s="33">
        <v>19.0934177720893</v>
      </c>
      <c r="E99" s="47">
        <v>0</v>
      </c>
      <c r="F99" s="47">
        <v>0</v>
      </c>
      <c r="G99" s="47">
        <v>0</v>
      </c>
      <c r="H99" s="33">
        <v>472</v>
      </c>
      <c r="I99" s="33">
        <v>5545</v>
      </c>
      <c r="J99" s="47">
        <v>0</v>
      </c>
      <c r="K99" s="47">
        <v>0</v>
      </c>
      <c r="L99" s="47">
        <v>0</v>
      </c>
      <c r="M99" s="47">
        <v>0</v>
      </c>
      <c r="N99" s="46">
        <v>422</v>
      </c>
      <c r="O99" s="47">
        <v>21</v>
      </c>
      <c r="P99" s="47">
        <v>2.9</v>
      </c>
      <c r="Q99" s="47">
        <v>0</v>
      </c>
      <c r="R99" s="36">
        <v>1997.37</v>
      </c>
      <c r="S99" s="47">
        <v>15</v>
      </c>
      <c r="T99" s="47">
        <v>23.45</v>
      </c>
      <c r="U99" s="47">
        <v>20.98</v>
      </c>
    </row>
    <row r="100" customFormat="1" spans="1:21">
      <c r="A100" s="26" t="s">
        <v>74</v>
      </c>
      <c r="B100" s="125">
        <f t="shared" si="16"/>
        <v>2498.64</v>
      </c>
      <c r="C100" s="21">
        <f>B100/B105*100</f>
        <v>2.61133941404958</v>
      </c>
      <c r="D100" s="31">
        <v>-87.3968819055392</v>
      </c>
      <c r="E100" s="32">
        <v>121.57</v>
      </c>
      <c r="F100" s="32">
        <v>0</v>
      </c>
      <c r="G100" s="32">
        <v>101.47</v>
      </c>
      <c r="H100" s="32">
        <v>107.28</v>
      </c>
      <c r="I100" s="31">
        <v>1658.2</v>
      </c>
      <c r="J100" s="32">
        <v>0</v>
      </c>
      <c r="K100" s="72">
        <v>0</v>
      </c>
      <c r="L100" s="72">
        <v>0</v>
      </c>
      <c r="M100" s="72">
        <v>0</v>
      </c>
      <c r="N100" s="32">
        <v>611.59</v>
      </c>
      <c r="O100" s="72">
        <v>134</v>
      </c>
      <c r="P100" s="98">
        <v>0</v>
      </c>
      <c r="Q100" s="98">
        <v>4.34</v>
      </c>
      <c r="R100" s="72">
        <v>4708.96</v>
      </c>
      <c r="S100" s="72">
        <v>0</v>
      </c>
      <c r="T100" s="72">
        <v>0</v>
      </c>
      <c r="U100" s="32">
        <v>0</v>
      </c>
    </row>
    <row r="101" customFormat="1" spans="1:21">
      <c r="A101" s="26" t="s">
        <v>75</v>
      </c>
      <c r="B101" s="125">
        <f t="shared" si="16"/>
        <v>14703.55</v>
      </c>
      <c r="C101" s="21">
        <f>B101/B105*100</f>
        <v>15.36674336497</v>
      </c>
      <c r="D101" s="33">
        <v>-6.58825786597444</v>
      </c>
      <c r="E101" s="46">
        <v>132.75</v>
      </c>
      <c r="F101" s="46">
        <v>2.3</v>
      </c>
      <c r="G101" s="46">
        <v>72.27</v>
      </c>
      <c r="H101" s="60">
        <v>778.3</v>
      </c>
      <c r="I101" s="46">
        <v>13614.6</v>
      </c>
      <c r="J101" s="46">
        <v>0</v>
      </c>
      <c r="K101" s="47">
        <v>0</v>
      </c>
      <c r="L101" s="47">
        <v>0</v>
      </c>
      <c r="M101" s="47">
        <v>0</v>
      </c>
      <c r="N101" s="46">
        <v>175.6</v>
      </c>
      <c r="O101" s="47">
        <v>97</v>
      </c>
      <c r="P101" s="47">
        <v>8.39</v>
      </c>
      <c r="Q101" s="47">
        <v>0</v>
      </c>
      <c r="R101" s="47">
        <v>9699.45</v>
      </c>
      <c r="S101" s="60">
        <v>23</v>
      </c>
      <c r="T101" s="47">
        <v>120.85</v>
      </c>
      <c r="U101" s="46">
        <v>83.07</v>
      </c>
    </row>
    <row r="102" customFormat="1" spans="1:21">
      <c r="A102" s="26" t="s">
        <v>76</v>
      </c>
      <c r="B102" s="125">
        <f t="shared" si="16"/>
        <v>15758.76</v>
      </c>
      <c r="C102" s="21">
        <f>B102/B105*100</f>
        <v>16.4695478758637</v>
      </c>
      <c r="D102" s="33">
        <v>1383.1294700408</v>
      </c>
      <c r="E102" s="36">
        <v>1426.8</v>
      </c>
      <c r="F102" s="36">
        <v>0</v>
      </c>
      <c r="G102" s="36">
        <v>1289.9</v>
      </c>
      <c r="H102" s="36">
        <v>2133.6</v>
      </c>
      <c r="I102" s="36">
        <v>11433.8</v>
      </c>
      <c r="J102" s="36">
        <v>52.81</v>
      </c>
      <c r="K102" s="93">
        <v>0</v>
      </c>
      <c r="L102" s="93">
        <v>0</v>
      </c>
      <c r="M102" s="93">
        <v>0</v>
      </c>
      <c r="N102" s="36">
        <v>711.75</v>
      </c>
      <c r="O102" s="60">
        <v>554</v>
      </c>
      <c r="P102" s="36">
        <v>85.5</v>
      </c>
      <c r="Q102" s="36">
        <v>2167</v>
      </c>
      <c r="R102" s="36">
        <v>5003.3</v>
      </c>
      <c r="S102" s="93">
        <v>17</v>
      </c>
      <c r="T102" s="36">
        <v>156.7</v>
      </c>
      <c r="U102" s="36">
        <v>193.34</v>
      </c>
    </row>
    <row r="103" customFormat="1" spans="1:21">
      <c r="A103" s="26" t="s">
        <v>77</v>
      </c>
      <c r="B103" s="125">
        <f t="shared" si="16"/>
        <v>3461.6</v>
      </c>
      <c r="C103" s="21">
        <f>B103/B105*100</f>
        <v>3.61773305305047</v>
      </c>
      <c r="D103" s="33">
        <v>-55.1435465602994</v>
      </c>
      <c r="E103" s="128">
        <v>0.03</v>
      </c>
      <c r="F103" s="128">
        <v>0.03</v>
      </c>
      <c r="G103" s="128">
        <v>0.03</v>
      </c>
      <c r="H103" s="35">
        <v>484.72</v>
      </c>
      <c r="I103" s="37">
        <v>2798.1</v>
      </c>
      <c r="J103" s="35">
        <v>0.03</v>
      </c>
      <c r="K103" s="144">
        <v>0.03</v>
      </c>
      <c r="L103" s="144">
        <v>0.03</v>
      </c>
      <c r="M103" s="144">
        <v>0.03</v>
      </c>
      <c r="N103" s="60">
        <v>178.6</v>
      </c>
      <c r="O103" s="60">
        <v>4</v>
      </c>
      <c r="P103" s="60">
        <v>0</v>
      </c>
      <c r="Q103" s="60">
        <v>0</v>
      </c>
      <c r="R103" s="60">
        <v>342.18</v>
      </c>
      <c r="S103" s="147">
        <v>1</v>
      </c>
      <c r="T103" s="33">
        <v>10</v>
      </c>
      <c r="U103" s="33">
        <v>0.0005</v>
      </c>
    </row>
    <row r="104" customFormat="1" spans="1:21">
      <c r="A104" s="26" t="s">
        <v>78</v>
      </c>
      <c r="B104" s="125">
        <f t="shared" si="16"/>
        <v>113.309181</v>
      </c>
      <c r="C104" s="21">
        <f>B104/B105*100</f>
        <v>0.118419912560024</v>
      </c>
      <c r="D104" s="33" t="s">
        <v>36</v>
      </c>
      <c r="E104" s="34">
        <v>108.124611</v>
      </c>
      <c r="F104" s="34">
        <v>0</v>
      </c>
      <c r="G104" s="34">
        <v>85.65284</v>
      </c>
      <c r="H104" s="35">
        <v>0</v>
      </c>
      <c r="I104" s="37">
        <v>0</v>
      </c>
      <c r="J104" s="37">
        <v>5.18457</v>
      </c>
      <c r="K104" s="144">
        <v>0</v>
      </c>
      <c r="L104" s="144">
        <v>0</v>
      </c>
      <c r="M104" s="144">
        <v>0</v>
      </c>
      <c r="N104" s="60">
        <v>0</v>
      </c>
      <c r="O104" s="33">
        <v>98</v>
      </c>
      <c r="P104" s="33">
        <v>0.596758</v>
      </c>
      <c r="Q104" s="33">
        <v>6.772494</v>
      </c>
      <c r="R104" s="60">
        <v>0</v>
      </c>
      <c r="S104" s="147">
        <v>0</v>
      </c>
      <c r="T104" s="33">
        <v>0</v>
      </c>
      <c r="U104" s="33">
        <v>8.530663</v>
      </c>
    </row>
    <row r="105" customFormat="1" spans="1:21">
      <c r="A105" s="26" t="s">
        <v>34</v>
      </c>
      <c r="B105" s="125">
        <f t="shared" si="16"/>
        <v>95684.229578</v>
      </c>
      <c r="C105" s="21"/>
      <c r="D105" s="21">
        <v>-21.72</v>
      </c>
      <c r="E105" s="19">
        <f t="shared" ref="E105:U105" si="17">SUM(E92:E104)</f>
        <v>11107.944987</v>
      </c>
      <c r="F105" s="19">
        <f t="shared" si="17"/>
        <v>557.2687</v>
      </c>
      <c r="G105" s="19">
        <f t="shared" si="17"/>
        <v>8604.333466</v>
      </c>
      <c r="H105" s="19">
        <f t="shared" si="17"/>
        <v>6218.465</v>
      </c>
      <c r="I105" s="19">
        <f t="shared" si="17"/>
        <v>47050.729131</v>
      </c>
      <c r="J105" s="19">
        <f t="shared" si="17"/>
        <v>805.12876</v>
      </c>
      <c r="K105" s="19">
        <f t="shared" si="17"/>
        <v>598.493</v>
      </c>
      <c r="L105" s="19">
        <f t="shared" si="17"/>
        <v>0.03</v>
      </c>
      <c r="M105" s="19">
        <f t="shared" si="17"/>
        <v>0.03</v>
      </c>
      <c r="N105" s="19">
        <f t="shared" si="17"/>
        <v>29346.14</v>
      </c>
      <c r="O105" s="29">
        <f t="shared" si="17"/>
        <v>4600</v>
      </c>
      <c r="P105" s="19">
        <f t="shared" si="17"/>
        <v>1035.736758</v>
      </c>
      <c r="Q105" s="19">
        <f t="shared" si="17"/>
        <v>13621.358094</v>
      </c>
      <c r="R105" s="19">
        <f t="shared" si="17"/>
        <v>42571.869</v>
      </c>
      <c r="S105" s="29">
        <f t="shared" si="17"/>
        <v>2324</v>
      </c>
      <c r="T105" s="19">
        <f t="shared" si="17"/>
        <v>4080.94</v>
      </c>
      <c r="U105" s="19">
        <f t="shared" si="17"/>
        <v>784.901163</v>
      </c>
    </row>
    <row r="106" customFormat="1" spans="1:21">
      <c r="A106" s="129"/>
      <c r="B106" s="130"/>
      <c r="C106" s="129"/>
      <c r="D106" s="129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45"/>
      <c r="P106" s="145"/>
      <c r="Q106" s="145"/>
      <c r="R106" s="145"/>
      <c r="S106" s="145"/>
      <c r="T106" s="130"/>
      <c r="U106" s="130"/>
    </row>
    <row r="107" customFormat="1" ht="15.6" spans="1:21">
      <c r="A107" s="105" t="s">
        <v>44</v>
      </c>
      <c r="B107" s="131">
        <f t="shared" ref="B107:G107" si="18">B105+B88+B80+B72+B65+B55+B44+B31</f>
        <v>189191.031047</v>
      </c>
      <c r="C107" s="131"/>
      <c r="D107" s="102"/>
      <c r="E107" s="102">
        <f t="shared" si="18"/>
        <v>28957.390587</v>
      </c>
      <c r="F107" s="102"/>
      <c r="G107" s="132">
        <f t="shared" si="18"/>
        <v>20966.467663</v>
      </c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48"/>
      <c r="T107" s="102"/>
      <c r="U107" s="116"/>
    </row>
    <row r="108" customFormat="1" ht="15.6" spans="1:20">
      <c r="A108" s="133" t="s">
        <v>66</v>
      </c>
      <c r="B108" s="134">
        <f>B92+B76+B69+B59+B48+B35+B24</f>
        <v>45231.861081</v>
      </c>
      <c r="C108" s="132"/>
      <c r="D108" s="135"/>
      <c r="G108" s="102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49"/>
      <c r="T108" s="116"/>
    </row>
    <row r="109" customFormat="1" spans="1:20">
      <c r="A109" s="133" t="s">
        <v>81</v>
      </c>
      <c r="B109" s="134">
        <f>B93+B84+B77+B70+B60+B49+B36+B25</f>
        <v>30207.36</v>
      </c>
      <c r="C109" s="132"/>
      <c r="D109" s="132"/>
      <c r="H109" s="133"/>
      <c r="I109" s="133"/>
      <c r="J109" s="133"/>
      <c r="K109" s="133"/>
      <c r="L109" s="132"/>
      <c r="M109" s="132"/>
      <c r="N109" s="133"/>
      <c r="O109" s="133"/>
      <c r="P109" s="133"/>
      <c r="Q109" s="133"/>
      <c r="R109" s="133"/>
      <c r="S109" s="149"/>
      <c r="T109" s="116"/>
    </row>
    <row r="110" customFormat="1" spans="1:20">
      <c r="A110" s="133" t="s">
        <v>68</v>
      </c>
      <c r="B110" s="134">
        <f>B94+B85+B61+B50+B37+B26</f>
        <v>7306.63148</v>
      </c>
      <c r="C110" s="132"/>
      <c r="D110" s="132"/>
      <c r="H110" s="133"/>
      <c r="I110" s="133"/>
      <c r="J110" s="133"/>
      <c r="K110" s="133"/>
      <c r="L110" s="132"/>
      <c r="M110" s="132"/>
      <c r="N110" s="133"/>
      <c r="O110" s="133"/>
      <c r="P110" s="133"/>
      <c r="Q110" s="133"/>
      <c r="R110" s="133"/>
      <c r="S110" s="149"/>
      <c r="T110" s="116"/>
    </row>
    <row r="111" customFormat="1" spans="1:20">
      <c r="A111" s="133" t="s">
        <v>69</v>
      </c>
      <c r="B111" s="134">
        <f>B95+B64+B38+B27</f>
        <v>5850.49</v>
      </c>
      <c r="C111" s="132"/>
      <c r="D111" s="132"/>
      <c r="H111" s="133"/>
      <c r="I111" s="133"/>
      <c r="J111" s="133"/>
      <c r="K111" s="133"/>
      <c r="L111" s="132"/>
      <c r="M111" s="132"/>
      <c r="N111" s="133"/>
      <c r="O111" s="133"/>
      <c r="P111" s="133"/>
      <c r="Q111" s="133"/>
      <c r="R111" s="133"/>
      <c r="S111" s="149"/>
      <c r="T111" s="116"/>
    </row>
    <row r="112" customFormat="1" spans="1:20">
      <c r="A112" s="133" t="s">
        <v>70</v>
      </c>
      <c r="B112" s="134">
        <f>B96+B86+B78+B71+B62+B51+B39+B28</f>
        <v>29527.666005</v>
      </c>
      <c r="C112" s="132"/>
      <c r="D112" s="132"/>
      <c r="H112" s="133"/>
      <c r="I112" s="133"/>
      <c r="J112" s="133"/>
      <c r="K112" s="133"/>
      <c r="L112" s="132"/>
      <c r="M112" s="132"/>
      <c r="N112" s="133"/>
      <c r="O112" s="133"/>
      <c r="P112" s="133"/>
      <c r="Q112" s="133"/>
      <c r="R112" s="133"/>
      <c r="S112" s="149"/>
      <c r="T112" s="116"/>
    </row>
    <row r="113" customFormat="1" spans="1:20">
      <c r="A113" s="133" t="s">
        <v>71</v>
      </c>
      <c r="B113" s="134">
        <f>B97+B63+B52+B40+B29</f>
        <v>14553.72</v>
      </c>
      <c r="C113" s="132"/>
      <c r="D113" s="132"/>
      <c r="H113" s="133"/>
      <c r="I113" s="133"/>
      <c r="J113" s="133"/>
      <c r="K113" s="133"/>
      <c r="L113" s="132"/>
      <c r="M113" s="132"/>
      <c r="N113" s="133"/>
      <c r="O113" s="133"/>
      <c r="P113" s="133"/>
      <c r="Q113" s="133"/>
      <c r="R113" s="133"/>
      <c r="S113" s="149"/>
      <c r="T113" s="116"/>
    </row>
    <row r="114" customFormat="1" ht="15.6" spans="1:20">
      <c r="A114" s="133" t="s">
        <v>72</v>
      </c>
      <c r="B114" s="134">
        <f>B98+B53+B41+B30</f>
        <v>8944.8533</v>
      </c>
      <c r="C114" s="106"/>
      <c r="D114" s="132"/>
      <c r="H114" s="133"/>
      <c r="I114" s="102"/>
      <c r="J114" s="102"/>
      <c r="K114" s="102"/>
      <c r="L114" s="132"/>
      <c r="M114" s="132"/>
      <c r="N114" s="133"/>
      <c r="O114" s="102"/>
      <c r="P114" s="102"/>
      <c r="Q114" s="102"/>
      <c r="R114" s="102"/>
      <c r="S114" s="149"/>
      <c r="T114" s="116"/>
    </row>
    <row r="115" customFormat="1" ht="15.6" spans="1:20">
      <c r="A115" s="133" t="s">
        <v>73</v>
      </c>
      <c r="B115" s="134">
        <f>B99+B42+B79</f>
        <v>6439</v>
      </c>
      <c r="C115" s="106"/>
      <c r="D115" s="106"/>
      <c r="H115" s="133"/>
      <c r="I115" s="102"/>
      <c r="J115" s="102"/>
      <c r="K115" s="102"/>
      <c r="L115" s="132"/>
      <c r="M115" s="132"/>
      <c r="N115" s="133"/>
      <c r="O115" s="102"/>
      <c r="P115" s="102"/>
      <c r="Q115" s="102"/>
      <c r="R115" s="102"/>
      <c r="S115" s="149"/>
      <c r="T115" s="116"/>
    </row>
    <row r="116" customFormat="1" ht="15.6" spans="1:20">
      <c r="A116" s="133" t="s">
        <v>74</v>
      </c>
      <c r="B116" s="134">
        <f>B100+B54+I110</f>
        <v>2800.75</v>
      </c>
      <c r="C116" s="106"/>
      <c r="D116" s="106"/>
      <c r="H116" s="133"/>
      <c r="I116" s="102"/>
      <c r="J116" s="102"/>
      <c r="K116" s="102"/>
      <c r="L116" s="132"/>
      <c r="M116" s="132"/>
      <c r="N116" s="133"/>
      <c r="O116" s="102"/>
      <c r="P116" s="102"/>
      <c r="Q116" s="102"/>
      <c r="R116" s="102"/>
      <c r="S116" s="149"/>
      <c r="T116" s="116"/>
    </row>
    <row r="117" customFormat="1" ht="15.6" spans="1:19">
      <c r="A117" s="133" t="s">
        <v>75</v>
      </c>
      <c r="B117" s="134">
        <f t="shared" ref="B117:B120" si="19">B101</f>
        <v>14703.55</v>
      </c>
      <c r="C117" s="106"/>
      <c r="D117" s="106"/>
      <c r="H117" s="133"/>
      <c r="I117" s="102"/>
      <c r="J117" s="102"/>
      <c r="K117" s="102"/>
      <c r="L117" s="132"/>
      <c r="M117" s="133"/>
      <c r="N117" s="133"/>
      <c r="O117" s="102"/>
      <c r="P117" s="102"/>
      <c r="Q117" s="102"/>
      <c r="R117" s="102"/>
      <c r="S117" s="3"/>
    </row>
    <row r="118" customFormat="1" ht="15.6" spans="1:19">
      <c r="A118" s="133" t="s">
        <v>76</v>
      </c>
      <c r="B118" s="134">
        <f>B102+B43+B87</f>
        <v>20050.24</v>
      </c>
      <c r="C118" s="106"/>
      <c r="D118" s="106"/>
      <c r="H118" s="133"/>
      <c r="I118" s="102"/>
      <c r="J118" s="102"/>
      <c r="K118" s="102"/>
      <c r="L118" s="133"/>
      <c r="M118" s="133"/>
      <c r="N118" s="133"/>
      <c r="O118" s="102"/>
      <c r="P118" s="102"/>
      <c r="Q118" s="102"/>
      <c r="R118" s="102"/>
      <c r="S118" s="3"/>
    </row>
    <row r="119" customFormat="1" ht="15.6" spans="1:19">
      <c r="A119" s="133" t="s">
        <v>77</v>
      </c>
      <c r="B119" s="134">
        <f t="shared" si="19"/>
        <v>3461.6</v>
      </c>
      <c r="C119" s="106"/>
      <c r="D119" s="106"/>
      <c r="H119" s="133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3"/>
    </row>
    <row r="120" customFormat="1" ht="15.6" spans="1:19">
      <c r="A120" s="133" t="s">
        <v>78</v>
      </c>
      <c r="B120" s="134">
        <f t="shared" si="19"/>
        <v>113.309181</v>
      </c>
      <c r="C120" s="106"/>
      <c r="D120" s="106"/>
      <c r="H120" s="133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3"/>
    </row>
    <row r="121" customFormat="1" ht="15.6" spans="1:19">
      <c r="A121" s="102" t="s">
        <v>34</v>
      </c>
      <c r="B121" s="136">
        <f>SUM(B108:B120)</f>
        <v>189191.031047</v>
      </c>
      <c r="C121" s="136"/>
      <c r="D121" s="106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3"/>
    </row>
    <row r="122" customFormat="1" spans="19:19">
      <c r="S122" s="3"/>
    </row>
    <row r="123" s="2" customFormat="1" ht="30" customHeight="1" spans="19:19">
      <c r="S123" s="150"/>
    </row>
  </sheetData>
  <mergeCells count="158">
    <mergeCell ref="A1:U1"/>
    <mergeCell ref="A2:U2"/>
    <mergeCell ref="A3:U3"/>
    <mergeCell ref="A4:U4"/>
    <mergeCell ref="E5:G5"/>
    <mergeCell ref="H5:I5"/>
    <mergeCell ref="L5:M5"/>
    <mergeCell ref="S5:T5"/>
    <mergeCell ref="A21:U21"/>
    <mergeCell ref="E22:G22"/>
    <mergeCell ref="H22:I22"/>
    <mergeCell ref="L22:M22"/>
    <mergeCell ref="S22:T22"/>
    <mergeCell ref="A32:U32"/>
    <mergeCell ref="E33:G33"/>
    <mergeCell ref="H33:I33"/>
    <mergeCell ref="L33:M33"/>
    <mergeCell ref="S33:T33"/>
    <mergeCell ref="A45:U45"/>
    <mergeCell ref="E46:G46"/>
    <mergeCell ref="H46:I46"/>
    <mergeCell ref="L46:M46"/>
    <mergeCell ref="S46:T46"/>
    <mergeCell ref="A56:U56"/>
    <mergeCell ref="E57:G57"/>
    <mergeCell ref="H57:I57"/>
    <mergeCell ref="L57:M57"/>
    <mergeCell ref="S57:T57"/>
    <mergeCell ref="A66:U66"/>
    <mergeCell ref="E67:G67"/>
    <mergeCell ref="H67:I67"/>
    <mergeCell ref="L67:M67"/>
    <mergeCell ref="S67:T67"/>
    <mergeCell ref="A73:U73"/>
    <mergeCell ref="E74:G74"/>
    <mergeCell ref="H74:I74"/>
    <mergeCell ref="L74:M74"/>
    <mergeCell ref="S74:T74"/>
    <mergeCell ref="A81:U81"/>
    <mergeCell ref="E82:G82"/>
    <mergeCell ref="H82:I82"/>
    <mergeCell ref="L82:M82"/>
    <mergeCell ref="S82:T82"/>
    <mergeCell ref="A89:U89"/>
    <mergeCell ref="E90:G90"/>
    <mergeCell ref="H90:I90"/>
    <mergeCell ref="L90:M90"/>
    <mergeCell ref="S90:T90"/>
    <mergeCell ref="B107:C107"/>
    <mergeCell ref="B121:C121"/>
    <mergeCell ref="A5:A6"/>
    <mergeCell ref="A22:A23"/>
    <mergeCell ref="A33:A34"/>
    <mergeCell ref="A46:A47"/>
    <mergeCell ref="A57:A58"/>
    <mergeCell ref="A67:A68"/>
    <mergeCell ref="A74:A75"/>
    <mergeCell ref="A82:A83"/>
    <mergeCell ref="A90:A91"/>
    <mergeCell ref="B5:B6"/>
    <mergeCell ref="B22:B23"/>
    <mergeCell ref="B33:B34"/>
    <mergeCell ref="B46:B47"/>
    <mergeCell ref="B57:B58"/>
    <mergeCell ref="B67:B68"/>
    <mergeCell ref="B74:B75"/>
    <mergeCell ref="B82:B83"/>
    <mergeCell ref="B90:B91"/>
    <mergeCell ref="C5:C6"/>
    <mergeCell ref="C22:C23"/>
    <mergeCell ref="C33:C34"/>
    <mergeCell ref="C46:C47"/>
    <mergeCell ref="C57:C58"/>
    <mergeCell ref="C67:C68"/>
    <mergeCell ref="C74:C75"/>
    <mergeCell ref="C82:C83"/>
    <mergeCell ref="C90:C91"/>
    <mergeCell ref="D5:D6"/>
    <mergeCell ref="D22:D23"/>
    <mergeCell ref="D33:D34"/>
    <mergeCell ref="D46:D47"/>
    <mergeCell ref="D57:D58"/>
    <mergeCell ref="D67:D68"/>
    <mergeCell ref="D74:D75"/>
    <mergeCell ref="D82:D83"/>
    <mergeCell ref="D90:D91"/>
    <mergeCell ref="J5:J6"/>
    <mergeCell ref="J22:J23"/>
    <mergeCell ref="J33:J34"/>
    <mergeCell ref="J46:J47"/>
    <mergeCell ref="J57:J58"/>
    <mergeCell ref="J67:J68"/>
    <mergeCell ref="J74:J75"/>
    <mergeCell ref="J82:J83"/>
    <mergeCell ref="J90:J91"/>
    <mergeCell ref="K5:K6"/>
    <mergeCell ref="K22:K23"/>
    <mergeCell ref="K33:K34"/>
    <mergeCell ref="K46:K47"/>
    <mergeCell ref="K57:K58"/>
    <mergeCell ref="K67:K68"/>
    <mergeCell ref="K74:K75"/>
    <mergeCell ref="K82:K83"/>
    <mergeCell ref="K90:K91"/>
    <mergeCell ref="N5:N6"/>
    <mergeCell ref="N22:N23"/>
    <mergeCell ref="N33:N34"/>
    <mergeCell ref="N46:N47"/>
    <mergeCell ref="N57:N58"/>
    <mergeCell ref="N67:N68"/>
    <mergeCell ref="N74:N75"/>
    <mergeCell ref="N82:N83"/>
    <mergeCell ref="N90:N91"/>
    <mergeCell ref="O5:O6"/>
    <mergeCell ref="O22:O23"/>
    <mergeCell ref="O33:O34"/>
    <mergeCell ref="O46:O47"/>
    <mergeCell ref="O57:O58"/>
    <mergeCell ref="O67:O68"/>
    <mergeCell ref="O74:O75"/>
    <mergeCell ref="O82:O83"/>
    <mergeCell ref="O90:O91"/>
    <mergeCell ref="P5:P6"/>
    <mergeCell ref="P22:P23"/>
    <mergeCell ref="P33:P34"/>
    <mergeCell ref="P46:P47"/>
    <mergeCell ref="P57:P58"/>
    <mergeCell ref="P67:P68"/>
    <mergeCell ref="P74:P75"/>
    <mergeCell ref="P82:P83"/>
    <mergeCell ref="P90:P91"/>
    <mergeCell ref="Q5:Q6"/>
    <mergeCell ref="Q22:Q23"/>
    <mergeCell ref="Q33:Q34"/>
    <mergeCell ref="Q46:Q47"/>
    <mergeCell ref="Q57:Q58"/>
    <mergeCell ref="Q67:Q68"/>
    <mergeCell ref="Q74:Q75"/>
    <mergeCell ref="Q82:Q83"/>
    <mergeCell ref="Q90:Q91"/>
    <mergeCell ref="R5:R6"/>
    <mergeCell ref="R22:R23"/>
    <mergeCell ref="R33:R34"/>
    <mergeCell ref="R46:R47"/>
    <mergeCell ref="R57:R58"/>
    <mergeCell ref="R67:R68"/>
    <mergeCell ref="R74:R75"/>
    <mergeCell ref="R82:R83"/>
    <mergeCell ref="R90:R91"/>
    <mergeCell ref="U5:U6"/>
    <mergeCell ref="U22:U23"/>
    <mergeCell ref="U33:U34"/>
    <mergeCell ref="U46:U47"/>
    <mergeCell ref="U57:U58"/>
    <mergeCell ref="U67:U68"/>
    <mergeCell ref="U74:U75"/>
    <mergeCell ref="U82:U83"/>
    <mergeCell ref="U90:U9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2017年1-5月县域财险数据</vt:lpstr>
      <vt:lpstr>2017年1-5月县域寿险数据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2017-06-12T03:29:00Z</dcterms:created>
  <dcterms:modified xsi:type="dcterms:W3CDTF">2017-06-15T11:00:43Z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