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12"/>
  </bookViews>
  <sheets>
    <sheet name="1-4月县域寿险" sheetId="1" r:id="rId1"/>
    <sheet name="1-4月县域财险" sheetId="2" r:id="rId2"/>
  </sheets>
  <definedNames>
    <definedName name="_xlnm.Print_Area" localSheetId="0">'1-4月县域寿险'!$A$1:$U$20</definedName>
    <definedName name="_xlnm.Print_Area" localSheetId="1">'1-4月县域财险'!$A$1:$Z$14</definedName>
  </definedNames>
  <calcPr calcId="144525" concurrentCalc="0"/>
</workbook>
</file>

<file path=xl/sharedStrings.xml><?xml version="1.0" encoding="utf-8"?>
<sst xmlns="http://schemas.openxmlformats.org/spreadsheetml/2006/main" count="83">
  <si>
    <t>广元市县域寿险数据统计表</t>
  </si>
  <si>
    <t>(2017年1-4月)</t>
  </si>
  <si>
    <t xml:space="preserve">                                                                            单位：万元 、人、件</t>
  </si>
  <si>
    <t>全市寿险业务数据汇总</t>
  </si>
  <si>
    <t>单位</t>
  </si>
  <si>
    <t>总保费</t>
  </si>
  <si>
    <t>市场份额</t>
  </si>
  <si>
    <t>同比（%）</t>
  </si>
  <si>
    <t>个人新单期交保费</t>
  </si>
  <si>
    <t>银邮保费</t>
  </si>
  <si>
    <t>团险保费</t>
  </si>
  <si>
    <t>农村小额人身保险保费</t>
  </si>
  <si>
    <t>城乡居民大病保险</t>
  </si>
  <si>
    <t>续收保费</t>
  </si>
  <si>
    <t>持证人力</t>
  </si>
  <si>
    <t>赔款金额</t>
  </si>
  <si>
    <t>给付金额</t>
  </si>
  <si>
    <t>退保金</t>
  </si>
  <si>
    <t>保单贷款</t>
  </si>
  <si>
    <t>上交税金</t>
  </si>
  <si>
    <t>个人新单趸交保费</t>
  </si>
  <si>
    <t>其中：10年期及以上新单保费</t>
  </si>
  <si>
    <t>银邮期交保费</t>
  </si>
  <si>
    <t>银邮趸交保费</t>
  </si>
  <si>
    <t>承保人数</t>
  </si>
  <si>
    <t>保费收入</t>
  </si>
  <si>
    <t>件数</t>
  </si>
  <si>
    <t>金额</t>
  </si>
  <si>
    <t>中国人寿</t>
  </si>
  <si>
    <t>太保寿险</t>
  </si>
  <si>
    <t>新华人寿</t>
  </si>
  <si>
    <t>平安人寿</t>
  </si>
  <si>
    <t>泰康人寿</t>
  </si>
  <si>
    <t>人保寿险</t>
  </si>
  <si>
    <t>富德生命人寿</t>
  </si>
  <si>
    <t>太平人寿</t>
  </si>
  <si>
    <t>阳光人寿</t>
  </si>
  <si>
    <t>恒大人寿</t>
  </si>
  <si>
    <t>华夏人寿</t>
  </si>
  <si>
    <t>农银人寿</t>
  </si>
  <si>
    <t>华泰人寿</t>
  </si>
  <si>
    <t>/</t>
  </si>
  <si>
    <t>合计</t>
  </si>
  <si>
    <t>旺苍县</t>
  </si>
  <si>
    <t>赔款、给付金额合计</t>
  </si>
  <si>
    <t>∕</t>
  </si>
  <si>
    <t>苍溪县</t>
  </si>
  <si>
    <t>剑阁县</t>
  </si>
  <si>
    <t>青川县</t>
  </si>
  <si>
    <t>昭化区</t>
  </si>
  <si>
    <t>朝天区</t>
  </si>
  <si>
    <t>宝轮镇</t>
  </si>
  <si>
    <t>利州区</t>
  </si>
  <si>
    <t>校验</t>
  </si>
  <si>
    <r>
      <rPr>
        <b/>
        <sz val="12"/>
        <color rgb="FFFF0000"/>
        <rFont val="宋体"/>
        <charset val="134"/>
      </rPr>
      <t>华夏人寿1-3月数据与1-4月数据有差错原因：</t>
    </r>
    <r>
      <rPr>
        <b/>
        <sz val="12"/>
        <rFont val="宋体"/>
        <charset val="134"/>
      </rPr>
      <t>公司营销条线业管人员出差报送3月业务数据人员将当月的预收未承保保费统计在当月保费中，导致3月个险新单保费统计为2482.00万，10年以上新单保费为2224.00万，加之3月退保数据合计，导致4月数据报送后出入比较大。实际3月个险新单保费为2071万，10年以上新单保费为1920万。累积到4月个险新单实际保费统计为2185.97万，10年以上新单保费为2064.43万。</t>
    </r>
  </si>
  <si>
    <t>太平洋人寿</t>
  </si>
  <si>
    <t>2017 年1-4月广元市县域财险汇总</t>
  </si>
  <si>
    <t>单位：万元</t>
  </si>
  <si>
    <t>同比（%)</t>
  </si>
  <si>
    <t>机动车辆保费</t>
  </si>
  <si>
    <t>企财险</t>
  </si>
  <si>
    <t>家财险保费收入</t>
  </si>
  <si>
    <t>责任险保费收入</t>
  </si>
  <si>
    <t>政策性农业保险</t>
  </si>
  <si>
    <t>其他险种保费收入</t>
  </si>
  <si>
    <t>赔案件数</t>
  </si>
  <si>
    <t>其中：车船使用税</t>
  </si>
  <si>
    <t>车险(不含摩托车、拖拉机）</t>
  </si>
  <si>
    <t>电销、网销</t>
  </si>
  <si>
    <t>摩托车</t>
  </si>
  <si>
    <t>拖拉机</t>
  </si>
  <si>
    <t>小计</t>
  </si>
  <si>
    <t>承保数量（辆）</t>
  </si>
  <si>
    <t>承保数量（户）</t>
  </si>
  <si>
    <t>承保数量（人）</t>
  </si>
  <si>
    <t>人保财险</t>
  </si>
  <si>
    <t>太保财险</t>
  </si>
  <si>
    <t>中华联合</t>
  </si>
  <si>
    <t>大地财险</t>
  </si>
  <si>
    <t>平安财险</t>
  </si>
  <si>
    <t>锦泰财险</t>
  </si>
  <si>
    <t>中航安盟</t>
  </si>
  <si>
    <t>国寿财险</t>
  </si>
</sst>
</file>

<file path=xl/styles.xml><?xml version="1.0" encoding="utf-8"?>
<styleSheet xmlns="http://schemas.openxmlformats.org/spreadsheetml/2006/main">
  <numFmts count="15">
    <numFmt numFmtId="176" formatCode="0_ "/>
    <numFmt numFmtId="177" formatCode="0.00_ "/>
    <numFmt numFmtId="178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9" formatCode="#,##0.00;[Red]#,##0.00"/>
    <numFmt numFmtId="43" formatCode="_ * #,##0.00_ ;_ * \-#,##0.00_ ;_ * &quot;-&quot;??_ ;_ @_ "/>
    <numFmt numFmtId="41" formatCode="_ * #,##0_ ;_ * \-#,##0_ ;_ * &quot;-&quot;_ ;_ @_ "/>
    <numFmt numFmtId="180" formatCode="0.0_ "/>
    <numFmt numFmtId="181" formatCode="0;[Red]0"/>
    <numFmt numFmtId="182" formatCode="#,##0.0_ "/>
    <numFmt numFmtId="183" formatCode="0.00_);[Red]\(0.00\)"/>
    <numFmt numFmtId="184" formatCode="#,##0.00_ "/>
    <numFmt numFmtId="185" formatCode="#,##0_ "/>
    <numFmt numFmtId="186" formatCode="#,##0.00_ ;[Red]\-#,##0.00\ "/>
  </numFmts>
  <fonts count="39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ajor"/>
    </font>
    <font>
      <sz val="10"/>
      <color indexed="8"/>
      <name val="宋体"/>
      <charset val="134"/>
      <scheme val="minor"/>
    </font>
    <font>
      <sz val="12"/>
      <color theme="1"/>
      <name val="宋体"/>
      <charset val="134"/>
    </font>
    <font>
      <b/>
      <sz val="11"/>
      <name val="宋体"/>
      <charset val="134"/>
    </font>
    <font>
      <b/>
      <sz val="12"/>
      <color rgb="FFFF0000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b/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0" fillId="20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/>
    <xf numFmtId="0" fontId="21" fillId="0" borderId="0" applyNumberFormat="0" applyFill="0" applyBorder="0" applyAlignment="0" applyProtection="0">
      <alignment vertical="center"/>
    </xf>
    <xf numFmtId="0" fontId="0" fillId="12" borderId="15" applyNumberFormat="0" applyFont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1" borderId="13" applyNumberFormat="0" applyAlignment="0" applyProtection="0">
      <alignment vertical="center"/>
    </xf>
    <xf numFmtId="0" fontId="35" fillId="11" borderId="18" applyNumberFormat="0" applyAlignment="0" applyProtection="0">
      <alignment vertical="center"/>
    </xf>
    <xf numFmtId="0" fontId="36" fillId="0" borderId="0"/>
    <xf numFmtId="0" fontId="32" fillId="28" borderId="19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" fillId="0" borderId="0">
      <alignment vertical="center"/>
    </xf>
    <xf numFmtId="0" fontId="26" fillId="0" borderId="16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36" fillId="0" borderId="0"/>
    <xf numFmtId="0" fontId="3" fillId="0" borderId="0">
      <alignment vertical="center"/>
    </xf>
    <xf numFmtId="0" fontId="0" fillId="0" borderId="0">
      <alignment vertical="center"/>
    </xf>
    <xf numFmtId="0" fontId="36" fillId="0" borderId="0"/>
  </cellStyleXfs>
  <cellXfs count="20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1" fillId="0" borderId="0" xfId="58" applyFont="1" applyFill="1" applyBorder="1" applyAlignment="1">
      <alignment horizontal="center" vertical="center"/>
    </xf>
    <xf numFmtId="0" fontId="2" fillId="0" borderId="1" xfId="58" applyFont="1" applyFill="1" applyBorder="1" applyAlignment="1">
      <alignment horizontal="right" vertical="center"/>
    </xf>
    <xf numFmtId="0" fontId="3" fillId="0" borderId="2" xfId="58" applyFont="1" applyFill="1" applyBorder="1" applyAlignment="1">
      <alignment horizontal="center" vertical="center"/>
    </xf>
    <xf numFmtId="0" fontId="2" fillId="0" borderId="2" xfId="58" applyFont="1" applyFill="1" applyBorder="1" applyAlignment="1">
      <alignment horizontal="center" vertical="center"/>
    </xf>
    <xf numFmtId="0" fontId="2" fillId="0" borderId="3" xfId="58" applyFont="1" applyFill="1" applyBorder="1" applyAlignment="1">
      <alignment horizontal="center" vertical="center"/>
    </xf>
    <xf numFmtId="0" fontId="2" fillId="0" borderId="3" xfId="58" applyFont="1" applyFill="1" applyBorder="1" applyAlignment="1">
      <alignment horizontal="center" vertical="center" wrapText="1"/>
    </xf>
    <xf numFmtId="0" fontId="2" fillId="0" borderId="2" xfId="58" applyFont="1" applyFill="1" applyBorder="1" applyAlignment="1">
      <alignment horizontal="center" vertical="center" wrapText="1"/>
    </xf>
    <xf numFmtId="0" fontId="2" fillId="0" borderId="4" xfId="58" applyFont="1" applyFill="1" applyBorder="1" applyAlignment="1">
      <alignment horizontal="center" vertical="center"/>
    </xf>
    <xf numFmtId="0" fontId="2" fillId="0" borderId="4" xfId="58" applyFont="1" applyFill="1" applyBorder="1" applyAlignment="1">
      <alignment horizontal="center" vertical="center" wrapText="1"/>
    </xf>
    <xf numFmtId="0" fontId="2" fillId="0" borderId="5" xfId="58" applyFont="1" applyFill="1" applyBorder="1" applyAlignment="1">
      <alignment horizontal="center" vertical="center" wrapText="1"/>
    </xf>
    <xf numFmtId="0" fontId="2" fillId="0" borderId="6" xfId="58" applyFont="1" applyFill="1" applyBorder="1" applyAlignment="1">
      <alignment horizontal="center" vertical="center" wrapText="1"/>
    </xf>
    <xf numFmtId="0" fontId="2" fillId="0" borderId="7" xfId="58" applyFont="1" applyFill="1" applyBorder="1" applyAlignment="1">
      <alignment horizontal="center" vertical="center"/>
    </xf>
    <xf numFmtId="0" fontId="2" fillId="0" borderId="7" xfId="58" applyFont="1" applyFill="1" applyBorder="1" applyAlignment="1">
      <alignment horizontal="center" vertical="center" wrapText="1"/>
    </xf>
    <xf numFmtId="177" fontId="2" fillId="0" borderId="2" xfId="58" applyNumberFormat="1" applyFont="1" applyFill="1" applyBorder="1" applyAlignment="1">
      <alignment vertical="center"/>
    </xf>
    <xf numFmtId="177" fontId="2" fillId="0" borderId="2" xfId="58" applyNumberFormat="1" applyFont="1" applyFill="1" applyBorder="1" applyAlignment="1">
      <alignment horizontal="center" vertical="center"/>
    </xf>
    <xf numFmtId="176" fontId="2" fillId="0" borderId="2" xfId="58" applyNumberFormat="1" applyFont="1" applyFill="1" applyBorder="1" applyAlignment="1">
      <alignment horizontal="center" vertical="center"/>
    </xf>
    <xf numFmtId="177" fontId="2" fillId="0" borderId="2" xfId="58" applyNumberFormat="1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/>
    </xf>
    <xf numFmtId="177" fontId="2" fillId="2" borderId="2" xfId="58" applyNumberFormat="1" applyFont="1" applyFill="1" applyBorder="1" applyAlignment="1">
      <alignment horizontal="center" vertical="center"/>
    </xf>
    <xf numFmtId="0" fontId="2" fillId="2" borderId="2" xfId="58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58" applyFont="1" applyFill="1" applyBorder="1" applyAlignment="1">
      <alignment vertical="center"/>
    </xf>
    <xf numFmtId="178" fontId="2" fillId="0" borderId="2" xfId="58" applyNumberFormat="1" applyFont="1" applyFill="1" applyBorder="1" applyAlignment="1">
      <alignment horizontal="center" vertical="center"/>
    </xf>
    <xf numFmtId="177" fontId="1" fillId="0" borderId="0" xfId="58" applyNumberFormat="1" applyFont="1" applyFill="1" applyBorder="1" applyAlignment="1">
      <alignment horizontal="center" vertical="center"/>
    </xf>
    <xf numFmtId="177" fontId="2" fillId="0" borderId="1" xfId="58" applyNumberFormat="1" applyFont="1" applyFill="1" applyBorder="1" applyAlignment="1">
      <alignment horizontal="right" vertical="center"/>
    </xf>
    <xf numFmtId="177" fontId="2" fillId="0" borderId="3" xfId="58" applyNumberFormat="1" applyFont="1" applyFill="1" applyBorder="1" applyAlignment="1">
      <alignment horizontal="center" vertical="center" wrapText="1"/>
    </xf>
    <xf numFmtId="0" fontId="2" fillId="0" borderId="8" xfId="58" applyFont="1" applyFill="1" applyBorder="1" applyAlignment="1">
      <alignment horizontal="center" vertical="center" wrapText="1"/>
    </xf>
    <xf numFmtId="0" fontId="2" fillId="0" borderId="9" xfId="58" applyFont="1" applyFill="1" applyBorder="1" applyAlignment="1">
      <alignment horizontal="center" vertical="center" wrapText="1"/>
    </xf>
    <xf numFmtId="177" fontId="2" fillId="0" borderId="4" xfId="58" applyNumberFormat="1" applyFont="1" applyFill="1" applyBorder="1" applyAlignment="1">
      <alignment horizontal="center" vertical="center" wrapText="1"/>
    </xf>
    <xf numFmtId="0" fontId="2" fillId="0" borderId="10" xfId="58" applyFont="1" applyFill="1" applyBorder="1" applyAlignment="1">
      <alignment horizontal="center" vertical="center" wrapText="1"/>
    </xf>
    <xf numFmtId="0" fontId="2" fillId="0" borderId="11" xfId="58" applyFont="1" applyFill="1" applyBorder="1" applyAlignment="1">
      <alignment horizontal="center" vertical="center" wrapText="1"/>
    </xf>
    <xf numFmtId="177" fontId="2" fillId="0" borderId="7" xfId="58" applyNumberFormat="1" applyFont="1" applyFill="1" applyBorder="1" applyAlignment="1">
      <alignment horizontal="center" vertical="center" wrapText="1"/>
    </xf>
    <xf numFmtId="177" fontId="1" fillId="0" borderId="1" xfId="58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180" fontId="2" fillId="0" borderId="2" xfId="58" applyNumberFormat="1" applyFont="1" applyFill="1" applyBorder="1" applyAlignment="1">
      <alignment horizontal="center" vertical="center"/>
    </xf>
    <xf numFmtId="0" fontId="3" fillId="0" borderId="0" xfId="58" applyFont="1" applyFill="1" applyAlignment="1">
      <alignment vertical="center"/>
    </xf>
    <xf numFmtId="0" fontId="2" fillId="0" borderId="0" xfId="58" applyFont="1" applyFill="1" applyAlignment="1">
      <alignment horizontal="center" vertical="center"/>
    </xf>
    <xf numFmtId="176" fontId="2" fillId="0" borderId="2" xfId="49" applyNumberFormat="1" applyFont="1" applyBorder="1" applyAlignment="1">
      <alignment horizontal="center" vertical="center"/>
    </xf>
    <xf numFmtId="177" fontId="2" fillId="0" borderId="2" xfId="49" applyNumberFormat="1" applyFont="1" applyBorder="1" applyAlignment="1">
      <alignment horizontal="center" vertical="center"/>
    </xf>
    <xf numFmtId="181" fontId="2" fillId="0" borderId="2" xfId="58" applyNumberFormat="1" applyFont="1" applyFill="1" applyBorder="1" applyAlignment="1">
      <alignment horizontal="center" vertical="center"/>
    </xf>
    <xf numFmtId="0" fontId="3" fillId="0" borderId="0" xfId="58" applyFont="1" applyFill="1" applyAlignment="1">
      <alignment horizontal="center" vertical="center"/>
    </xf>
    <xf numFmtId="43" fontId="5" fillId="0" borderId="0" xfId="58" applyNumberFormat="1" applyFont="1" applyFill="1" applyAlignment="1">
      <alignment horizontal="center" vertical="center"/>
    </xf>
    <xf numFmtId="0" fontId="2" fillId="0" borderId="0" xfId="58" applyFont="1" applyFill="1" applyAlignment="1">
      <alignment vertical="center"/>
    </xf>
    <xf numFmtId="177" fontId="2" fillId="0" borderId="0" xfId="58" applyNumberFormat="1" applyFont="1" applyFill="1" applyAlignment="1">
      <alignment vertical="center"/>
    </xf>
    <xf numFmtId="43" fontId="0" fillId="0" borderId="0" xfId="0" applyNumberFormat="1" applyFill="1" applyAlignment="1">
      <alignment horizontal="center" vertical="center"/>
    </xf>
    <xf numFmtId="178" fontId="2" fillId="0" borderId="2" xfId="49" applyNumberFormat="1" applyFont="1" applyFill="1" applyBorder="1" applyAlignment="1">
      <alignment horizontal="center" vertical="center"/>
    </xf>
    <xf numFmtId="183" fontId="2" fillId="0" borderId="2" xfId="49" applyNumberFormat="1" applyFont="1" applyFill="1" applyBorder="1" applyAlignment="1">
      <alignment horizontal="center" vertical="center"/>
    </xf>
    <xf numFmtId="0" fontId="2" fillId="0" borderId="2" xfId="49" applyFont="1" applyBorder="1" applyAlignment="1">
      <alignment horizontal="center" vertical="center"/>
    </xf>
    <xf numFmtId="177" fontId="3" fillId="0" borderId="0" xfId="58" applyNumberFormat="1" applyFont="1" applyFill="1" applyAlignment="1">
      <alignment vertical="center"/>
    </xf>
    <xf numFmtId="178" fontId="2" fillId="0" borderId="2" xfId="49" applyNumberFormat="1" applyFont="1" applyBorder="1" applyAlignment="1">
      <alignment horizontal="center" vertical="center"/>
    </xf>
    <xf numFmtId="183" fontId="2" fillId="0" borderId="2" xfId="49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0" xfId="59" applyFont="1" applyAlignment="1">
      <alignment horizontal="center" vertical="center"/>
    </xf>
    <xf numFmtId="0" fontId="5" fillId="0" borderId="0" xfId="59" applyFont="1" applyAlignment="1">
      <alignment horizontal="center" vertical="center"/>
    </xf>
    <xf numFmtId="0" fontId="6" fillId="0" borderId="1" xfId="59" applyFont="1" applyBorder="1" applyAlignment="1">
      <alignment horizontal="center" vertical="center"/>
    </xf>
    <xf numFmtId="0" fontId="2" fillId="0" borderId="3" xfId="59" applyFont="1" applyBorder="1" applyAlignment="1">
      <alignment horizontal="center" vertical="center"/>
    </xf>
    <xf numFmtId="0" fontId="2" fillId="0" borderId="3" xfId="59" applyFont="1" applyBorder="1" applyAlignment="1">
      <alignment horizontal="center" vertical="center" wrapText="1"/>
    </xf>
    <xf numFmtId="0" fontId="2" fillId="0" borderId="3" xfId="59" applyFont="1" applyBorder="1" applyAlignment="1">
      <alignment horizontal="center" vertical="center" wrapText="1" shrinkToFit="1"/>
    </xf>
    <xf numFmtId="0" fontId="2" fillId="0" borderId="2" xfId="59" applyFont="1" applyBorder="1" applyAlignment="1">
      <alignment horizontal="center" vertical="center" wrapText="1" shrinkToFit="1"/>
    </xf>
    <xf numFmtId="0" fontId="2" fillId="0" borderId="2" xfId="59" applyFont="1" applyFill="1" applyBorder="1" applyAlignment="1">
      <alignment horizontal="center" vertical="center" wrapText="1" shrinkToFit="1"/>
    </xf>
    <xf numFmtId="0" fontId="2" fillId="0" borderId="5" xfId="59" applyFont="1" applyBorder="1" applyAlignment="1">
      <alignment horizontal="center" vertical="center"/>
    </xf>
    <xf numFmtId="0" fontId="2" fillId="0" borderId="7" xfId="59" applyFont="1" applyBorder="1" applyAlignment="1">
      <alignment horizontal="center" vertical="center"/>
    </xf>
    <xf numFmtId="0" fontId="2" fillId="0" borderId="7" xfId="59" applyFont="1" applyBorder="1" applyAlignment="1">
      <alignment horizontal="center" vertical="center" wrapText="1"/>
    </xf>
    <xf numFmtId="0" fontId="2" fillId="0" borderId="7" xfId="59" applyFont="1" applyBorder="1" applyAlignment="1">
      <alignment horizontal="center" vertical="center" wrapText="1" shrinkToFit="1"/>
    </xf>
    <xf numFmtId="0" fontId="2" fillId="0" borderId="2" xfId="59" applyFont="1" applyBorder="1" applyAlignment="1">
      <alignment vertical="center" wrapText="1" shrinkToFit="1"/>
    </xf>
    <xf numFmtId="0" fontId="7" fillId="0" borderId="2" xfId="59" applyFont="1" applyBorder="1" applyAlignment="1">
      <alignment vertical="center" wrapText="1" shrinkToFit="1"/>
    </xf>
    <xf numFmtId="0" fontId="2" fillId="0" borderId="2" xfId="59" applyFont="1" applyBorder="1" applyAlignment="1">
      <alignment horizontal="center" vertical="center" wrapText="1"/>
    </xf>
    <xf numFmtId="184" fontId="2" fillId="0" borderId="2" xfId="59" applyNumberFormat="1" applyFont="1" applyBorder="1" applyAlignment="1">
      <alignment horizontal="center" vertical="center"/>
    </xf>
    <xf numFmtId="177" fontId="2" fillId="0" borderId="7" xfId="59" applyNumberFormat="1" applyFont="1" applyBorder="1" applyAlignment="1">
      <alignment horizontal="center" vertical="center"/>
    </xf>
    <xf numFmtId="177" fontId="2" fillId="0" borderId="2" xfId="59" applyNumberFormat="1" applyFont="1" applyBorder="1" applyAlignment="1">
      <alignment horizontal="center" vertical="center"/>
    </xf>
    <xf numFmtId="177" fontId="8" fillId="0" borderId="2" xfId="49" applyNumberFormat="1" applyFont="1" applyBorder="1" applyAlignment="1">
      <alignment horizontal="center" vertical="center"/>
    </xf>
    <xf numFmtId="177" fontId="9" fillId="3" borderId="2" xfId="59" applyNumberFormat="1" applyFont="1" applyFill="1" applyBorder="1" applyAlignment="1">
      <alignment horizontal="center" vertical="center"/>
    </xf>
    <xf numFmtId="184" fontId="9" fillId="3" borderId="2" xfId="0" applyNumberFormat="1" applyFont="1" applyFill="1" applyBorder="1" applyAlignment="1">
      <alignment horizontal="center" vertical="center"/>
    </xf>
    <xf numFmtId="184" fontId="9" fillId="3" borderId="2" xfId="59" applyNumberFormat="1" applyFont="1" applyFill="1" applyBorder="1" applyAlignment="1">
      <alignment horizontal="center" vertical="center"/>
    </xf>
    <xf numFmtId="0" fontId="2" fillId="0" borderId="2" xfId="59" applyFont="1" applyBorder="1" applyAlignment="1">
      <alignment horizontal="center" vertical="center"/>
    </xf>
    <xf numFmtId="177" fontId="2" fillId="0" borderId="2" xfId="59" applyNumberFormat="1" applyFont="1" applyBorder="1" applyAlignment="1">
      <alignment horizontal="center" vertical="center" wrapText="1"/>
    </xf>
    <xf numFmtId="184" fontId="2" fillId="0" borderId="2" xfId="59" applyNumberFormat="1" applyFont="1" applyBorder="1" applyAlignment="1">
      <alignment horizontal="center" vertical="center" wrapText="1"/>
    </xf>
    <xf numFmtId="185" fontId="2" fillId="0" borderId="2" xfId="59" applyNumberFormat="1" applyFont="1" applyBorder="1" applyAlignment="1">
      <alignment horizontal="center" vertical="center"/>
    </xf>
    <xf numFmtId="0" fontId="4" fillId="0" borderId="2" xfId="59" applyFont="1" applyBorder="1" applyAlignment="1">
      <alignment horizontal="center" vertical="center"/>
    </xf>
    <xf numFmtId="177" fontId="2" fillId="0" borderId="2" xfId="58" applyNumberFormat="1" applyFont="1" applyBorder="1" applyAlignment="1">
      <alignment horizontal="center" vertical="center"/>
    </xf>
    <xf numFmtId="184" fontId="2" fillId="0" borderId="2" xfId="58" applyNumberFormat="1" applyFont="1" applyBorder="1" applyAlignment="1">
      <alignment horizontal="center" vertical="center"/>
    </xf>
    <xf numFmtId="177" fontId="2" fillId="0" borderId="2" xfId="59" applyNumberFormat="1" applyFont="1" applyFill="1" applyBorder="1" applyAlignment="1">
      <alignment horizontal="center" vertical="center"/>
    </xf>
    <xf numFmtId="177" fontId="2" fillId="0" borderId="2" xfId="59" applyNumberFormat="1" applyFont="1" applyFill="1" applyBorder="1" applyAlignment="1">
      <alignment horizontal="center" vertical="center" wrapText="1" shrinkToFit="1"/>
    </xf>
    <xf numFmtId="0" fontId="2" fillId="0" borderId="2" xfId="59" applyNumberFormat="1" applyFont="1" applyFill="1" applyBorder="1" applyAlignment="1">
      <alignment horizontal="center" vertical="center" wrapText="1"/>
    </xf>
    <xf numFmtId="183" fontId="2" fillId="0" borderId="2" xfId="59" applyNumberFormat="1" applyFont="1" applyFill="1" applyBorder="1" applyAlignment="1">
      <alignment horizontal="center" vertical="center"/>
    </xf>
    <xf numFmtId="177" fontId="2" fillId="0" borderId="2" xfId="59" applyNumberFormat="1" applyFont="1" applyFill="1" applyBorder="1" applyAlignment="1">
      <alignment horizontal="center" vertical="center" wrapText="1"/>
    </xf>
    <xf numFmtId="184" fontId="2" fillId="0" borderId="2" xfId="59" applyNumberFormat="1" applyFont="1" applyBorder="1" applyAlignment="1">
      <alignment horizontal="center" vertical="center" wrapText="1" shrinkToFit="1"/>
    </xf>
    <xf numFmtId="0" fontId="6" fillId="0" borderId="12" xfId="59" applyFont="1" applyBorder="1" applyAlignment="1">
      <alignment horizontal="center" vertical="center"/>
    </xf>
    <xf numFmtId="184" fontId="4" fillId="0" borderId="2" xfId="59" applyNumberFormat="1" applyFont="1" applyFill="1" applyBorder="1" applyAlignment="1">
      <alignment horizontal="center" vertical="center"/>
    </xf>
    <xf numFmtId="177" fontId="2" fillId="0" borderId="2" xfId="29" applyNumberFormat="1" applyFont="1" applyBorder="1" applyAlignment="1">
      <alignment horizontal="center" vertical="center"/>
    </xf>
    <xf numFmtId="176" fontId="2" fillId="0" borderId="2" xfId="59" applyNumberFormat="1" applyFont="1" applyFill="1" applyBorder="1" applyAlignment="1" applyProtection="1">
      <alignment horizontal="center" vertical="center"/>
    </xf>
    <xf numFmtId="184" fontId="4" fillId="3" borderId="2" xfId="59" applyNumberFormat="1" applyFont="1" applyFill="1" applyBorder="1" applyAlignment="1">
      <alignment horizontal="center" vertical="center"/>
    </xf>
    <xf numFmtId="184" fontId="10" fillId="0" borderId="2" xfId="59" applyNumberFormat="1" applyFont="1" applyBorder="1" applyAlignment="1">
      <alignment horizontal="center" vertical="center" wrapText="1"/>
    </xf>
    <xf numFmtId="177" fontId="2" fillId="0" borderId="2" xfId="56" applyNumberFormat="1" applyFont="1" applyBorder="1" applyAlignment="1">
      <alignment horizontal="center" vertical="center"/>
    </xf>
    <xf numFmtId="184" fontId="2" fillId="0" borderId="2" xfId="59" applyNumberFormat="1" applyFont="1" applyFill="1" applyBorder="1" applyAlignment="1">
      <alignment horizontal="center" vertical="center"/>
    </xf>
    <xf numFmtId="185" fontId="2" fillId="0" borderId="2" xfId="59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center" vertical="center"/>
    </xf>
    <xf numFmtId="182" fontId="2" fillId="0" borderId="2" xfId="59" applyNumberFormat="1" applyFont="1" applyBorder="1" applyAlignment="1">
      <alignment horizontal="center" vertical="center"/>
    </xf>
    <xf numFmtId="0" fontId="2" fillId="0" borderId="2" xfId="59" applyNumberFormat="1" applyFont="1" applyBorder="1" applyAlignment="1">
      <alignment horizontal="center" vertical="center"/>
    </xf>
    <xf numFmtId="186" fontId="8" fillId="0" borderId="2" xfId="59" applyNumberFormat="1" applyFont="1" applyBorder="1" applyAlignment="1">
      <alignment horizontal="center" vertical="center"/>
    </xf>
    <xf numFmtId="184" fontId="12" fillId="0" borderId="7" xfId="59" applyNumberFormat="1" applyFont="1" applyBorder="1" applyAlignment="1">
      <alignment horizontal="center" vertical="center" wrapText="1"/>
    </xf>
    <xf numFmtId="185" fontId="2" fillId="0" borderId="2" xfId="59" applyNumberFormat="1" applyFont="1" applyFill="1" applyBorder="1" applyAlignment="1">
      <alignment horizontal="center" vertical="center" wrapText="1"/>
    </xf>
    <xf numFmtId="0" fontId="2" fillId="0" borderId="6" xfId="59" applyFont="1" applyBorder="1" applyAlignment="1">
      <alignment horizontal="center" vertical="center"/>
    </xf>
    <xf numFmtId="0" fontId="2" fillId="0" borderId="5" xfId="59" applyFont="1" applyBorder="1" applyAlignment="1">
      <alignment horizontal="center" vertical="center" wrapText="1"/>
    </xf>
    <xf numFmtId="0" fontId="2" fillId="0" borderId="6" xfId="59" applyFont="1" applyBorder="1" applyAlignment="1">
      <alignment horizontal="center" vertical="center" wrapText="1"/>
    </xf>
    <xf numFmtId="3" fontId="8" fillId="0" borderId="2" xfId="59" applyNumberFormat="1" applyFont="1" applyBorder="1" applyAlignment="1">
      <alignment horizontal="center" vertical="center"/>
    </xf>
    <xf numFmtId="177" fontId="8" fillId="0" borderId="2" xfId="59" applyNumberFormat="1" applyFont="1" applyBorder="1" applyAlignment="1">
      <alignment horizontal="center" vertical="center"/>
    </xf>
    <xf numFmtId="0" fontId="2" fillId="0" borderId="2" xfId="59" applyNumberFormat="1" applyFont="1" applyFill="1" applyBorder="1" applyAlignment="1">
      <alignment horizontal="center" vertical="center"/>
    </xf>
    <xf numFmtId="0" fontId="8" fillId="0" borderId="2" xfId="59" applyNumberFormat="1" applyFont="1" applyBorder="1" applyAlignment="1">
      <alignment horizontal="center" vertical="center"/>
    </xf>
    <xf numFmtId="0" fontId="8" fillId="0" borderId="2" xfId="49" applyFont="1" applyBorder="1" applyAlignment="1">
      <alignment horizontal="center" vertical="center"/>
    </xf>
    <xf numFmtId="0" fontId="2" fillId="0" borderId="2" xfId="49" applyNumberFormat="1" applyFont="1" applyBorder="1" applyAlignment="1">
      <alignment horizontal="center" vertical="center"/>
    </xf>
    <xf numFmtId="177" fontId="9" fillId="3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3" borderId="2" xfId="59" applyNumberFormat="1" applyFont="1" applyFill="1" applyBorder="1" applyAlignment="1">
      <alignment horizontal="center" vertical="center"/>
    </xf>
    <xf numFmtId="183" fontId="2" fillId="0" borderId="2" xfId="59" applyNumberFormat="1" applyFont="1" applyBorder="1" applyAlignment="1">
      <alignment horizontal="center" vertical="center"/>
    </xf>
    <xf numFmtId="185" fontId="2" fillId="0" borderId="2" xfId="59" applyNumberFormat="1" applyFont="1" applyBorder="1" applyAlignment="1">
      <alignment horizontal="center" vertical="center" wrapText="1"/>
    </xf>
    <xf numFmtId="185" fontId="8" fillId="0" borderId="2" xfId="59" applyNumberFormat="1" applyFont="1" applyBorder="1" applyAlignment="1">
      <alignment horizontal="center" vertical="center"/>
    </xf>
    <xf numFmtId="49" fontId="2" fillId="0" borderId="2" xfId="58" applyNumberFormat="1" applyFont="1" applyBorder="1" applyAlignment="1">
      <alignment horizontal="center" vertical="center"/>
    </xf>
    <xf numFmtId="184" fontId="2" fillId="0" borderId="2" xfId="58" applyNumberFormat="1" applyFont="1" applyFill="1" applyBorder="1" applyAlignment="1">
      <alignment horizontal="center" vertical="center"/>
    </xf>
    <xf numFmtId="185" fontId="2" fillId="0" borderId="2" xfId="58" applyNumberFormat="1" applyFont="1" applyFill="1" applyBorder="1" applyAlignment="1">
      <alignment horizontal="center" vertical="center"/>
    </xf>
    <xf numFmtId="185" fontId="2" fillId="0" borderId="2" xfId="59" applyNumberFormat="1" applyFont="1" applyBorder="1" applyAlignment="1">
      <alignment horizontal="center" vertical="center" wrapText="1" shrinkToFit="1"/>
    </xf>
    <xf numFmtId="185" fontId="4" fillId="0" borderId="2" xfId="59" applyNumberFormat="1" applyFont="1" applyFill="1" applyBorder="1" applyAlignment="1">
      <alignment horizontal="center" vertical="center"/>
    </xf>
    <xf numFmtId="183" fontId="4" fillId="0" borderId="2" xfId="59" applyNumberFormat="1" applyFont="1" applyFill="1" applyBorder="1" applyAlignment="1">
      <alignment horizontal="center" vertical="center"/>
    </xf>
    <xf numFmtId="178" fontId="4" fillId="0" borderId="2" xfId="59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 applyProtection="1">
      <alignment horizontal="center" vertical="center"/>
    </xf>
    <xf numFmtId="177" fontId="2" fillId="0" borderId="2" xfId="59" applyNumberFormat="1" applyFont="1" applyFill="1" applyBorder="1" applyAlignment="1" applyProtection="1">
      <alignment horizontal="center" vertical="center"/>
    </xf>
    <xf numFmtId="176" fontId="10" fillId="0" borderId="2" xfId="59" applyNumberFormat="1" applyFont="1" applyFill="1" applyBorder="1" applyAlignment="1" applyProtection="1">
      <alignment horizontal="center" vertical="center"/>
    </xf>
    <xf numFmtId="176" fontId="10" fillId="0" borderId="5" xfId="59" applyNumberFormat="1" applyFont="1" applyFill="1" applyBorder="1" applyAlignment="1" applyProtection="1">
      <alignment horizontal="center" vertical="center"/>
    </xf>
    <xf numFmtId="0" fontId="2" fillId="0" borderId="3" xfId="5" applyFont="1" applyFill="1" applyBorder="1" applyAlignment="1">
      <alignment horizontal="center" vertical="center"/>
    </xf>
    <xf numFmtId="185" fontId="2" fillId="0" borderId="2" xfId="59" applyNumberFormat="1" applyFont="1" applyFill="1" applyBorder="1" applyAlignment="1" applyProtection="1">
      <alignment horizontal="center" vertical="center"/>
    </xf>
    <xf numFmtId="177" fontId="4" fillId="3" borderId="2" xfId="59" applyNumberFormat="1" applyFont="1" applyFill="1" applyBorder="1" applyAlignment="1">
      <alignment horizontal="center" vertical="center"/>
    </xf>
    <xf numFmtId="176" fontId="2" fillId="0" borderId="2" xfId="59" applyNumberFormat="1" applyFont="1" applyFill="1" applyBorder="1" applyAlignment="1">
      <alignment horizontal="center" vertical="center"/>
    </xf>
    <xf numFmtId="185" fontId="2" fillId="3" borderId="2" xfId="59" applyNumberFormat="1" applyFont="1" applyFill="1" applyBorder="1" applyAlignment="1">
      <alignment horizontal="center" vertical="center"/>
    </xf>
    <xf numFmtId="178" fontId="4" fillId="3" borderId="2" xfId="59" applyNumberFormat="1" applyFont="1" applyFill="1" applyBorder="1" applyAlignment="1">
      <alignment horizontal="center" vertical="center"/>
    </xf>
    <xf numFmtId="0" fontId="4" fillId="3" borderId="2" xfId="59" applyNumberFormat="1" applyFont="1" applyFill="1" applyBorder="1" applyAlignment="1">
      <alignment horizontal="center" vertical="center"/>
    </xf>
    <xf numFmtId="185" fontId="10" fillId="0" borderId="2" xfId="59" applyNumberFormat="1" applyFont="1" applyBorder="1" applyAlignment="1">
      <alignment horizontal="center" vertical="center" wrapText="1"/>
    </xf>
    <xf numFmtId="0" fontId="2" fillId="0" borderId="2" xfId="59" applyFont="1" applyFill="1" applyBorder="1" applyAlignment="1">
      <alignment horizontal="center" vertical="center"/>
    </xf>
    <xf numFmtId="177" fontId="2" fillId="0" borderId="5" xfId="59" applyNumberFormat="1" applyFont="1" applyFill="1" applyBorder="1" applyAlignment="1" applyProtection="1">
      <alignment horizontal="center" vertical="center"/>
    </xf>
    <xf numFmtId="0" fontId="2" fillId="0" borderId="2" xfId="55" applyFont="1" applyFill="1" applyBorder="1" applyAlignment="1">
      <alignment horizontal="center" vertical="center"/>
    </xf>
    <xf numFmtId="183" fontId="2" fillId="0" borderId="2" xfId="59" applyNumberFormat="1" applyFont="1" applyFill="1" applyBorder="1" applyAlignment="1" applyProtection="1">
      <alignment horizontal="center" vertical="center"/>
    </xf>
    <xf numFmtId="4" fontId="11" fillId="0" borderId="2" xfId="0" applyNumberFormat="1" applyFont="1" applyFill="1" applyBorder="1" applyAlignment="1">
      <alignment horizontal="right" vertical="center"/>
    </xf>
    <xf numFmtId="4" fontId="13" fillId="0" borderId="2" xfId="0" applyNumberFormat="1" applyFont="1" applyBorder="1" applyAlignment="1">
      <alignment horizontal="center" vertical="center" wrapText="1"/>
    </xf>
    <xf numFmtId="177" fontId="2" fillId="0" borderId="2" xfId="20" applyNumberFormat="1" applyFont="1" applyBorder="1" applyAlignment="1">
      <alignment horizontal="center" vertical="center"/>
    </xf>
    <xf numFmtId="177" fontId="2" fillId="0" borderId="2" xfId="20" applyNumberFormat="1" applyFont="1" applyFill="1" applyBorder="1" applyAlignment="1">
      <alignment horizontal="center" vertical="center"/>
    </xf>
    <xf numFmtId="178" fontId="2" fillId="0" borderId="2" xfId="59" applyNumberFormat="1" applyFont="1" applyFill="1" applyBorder="1" applyAlignment="1">
      <alignment horizontal="center" vertical="center"/>
    </xf>
    <xf numFmtId="184" fontId="2" fillId="0" borderId="2" xfId="59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184" fontId="12" fillId="0" borderId="2" xfId="59" applyNumberFormat="1" applyFont="1" applyBorder="1" applyAlignment="1">
      <alignment horizontal="center" vertical="center" wrapText="1"/>
    </xf>
    <xf numFmtId="0" fontId="3" fillId="0" borderId="0" xfId="49">
      <alignment vertical="center"/>
    </xf>
    <xf numFmtId="0" fontId="5" fillId="0" borderId="0" xfId="49" applyFont="1">
      <alignment vertical="center"/>
    </xf>
    <xf numFmtId="0" fontId="2" fillId="0" borderId="2" xfId="59" applyFont="1" applyBorder="1" applyAlignment="1">
      <alignment vertical="center"/>
    </xf>
    <xf numFmtId="0" fontId="3" fillId="0" borderId="0" xfId="49" applyFont="1">
      <alignment vertical="center"/>
    </xf>
    <xf numFmtId="177" fontId="3" fillId="0" borderId="0" xfId="49" applyNumberFormat="1">
      <alignment vertical="center"/>
    </xf>
    <xf numFmtId="176" fontId="8" fillId="0" borderId="2" xfId="49" applyNumberFormat="1" applyFont="1" applyBorder="1" applyAlignment="1">
      <alignment horizontal="center" vertical="center"/>
    </xf>
    <xf numFmtId="4" fontId="2" fillId="0" borderId="2" xfId="49" applyNumberFormat="1" applyFont="1" applyBorder="1" applyAlignment="1">
      <alignment horizontal="center" vertical="center"/>
    </xf>
    <xf numFmtId="183" fontId="9" fillId="3" borderId="2" xfId="59" applyNumberFormat="1" applyFont="1" applyFill="1" applyBorder="1" applyAlignment="1">
      <alignment horizontal="center" vertical="center"/>
    </xf>
    <xf numFmtId="178" fontId="9" fillId="3" borderId="2" xfId="59" applyNumberFormat="1" applyFont="1" applyFill="1" applyBorder="1" applyAlignment="1">
      <alignment horizontal="center" vertical="center"/>
    </xf>
    <xf numFmtId="179" fontId="9" fillId="3" borderId="2" xfId="59" applyNumberFormat="1" applyFont="1" applyFill="1" applyBorder="1" applyAlignment="1">
      <alignment horizontal="center" vertical="center"/>
    </xf>
    <xf numFmtId="184" fontId="2" fillId="0" borderId="2" xfId="59" applyNumberFormat="1" applyFont="1" applyFill="1" applyBorder="1" applyAlignment="1">
      <alignment horizontal="center" vertical="center" wrapText="1"/>
    </xf>
    <xf numFmtId="184" fontId="8" fillId="0" borderId="2" xfId="59" applyNumberFormat="1" applyFont="1" applyBorder="1" applyAlignment="1">
      <alignment horizontal="center" vertical="center"/>
    </xf>
    <xf numFmtId="0" fontId="14" fillId="0" borderId="0" xfId="49" applyFont="1">
      <alignment vertical="center"/>
    </xf>
    <xf numFmtId="0" fontId="0" fillId="0" borderId="0" xfId="58">
      <alignment vertical="center"/>
    </xf>
    <xf numFmtId="0" fontId="2" fillId="0" borderId="2" xfId="20" applyFont="1" applyBorder="1" applyAlignment="1">
      <alignment horizontal="center" vertical="center"/>
    </xf>
    <xf numFmtId="183" fontId="4" fillId="3" borderId="2" xfId="59" applyNumberFormat="1" applyFont="1" applyFill="1" applyBorder="1" applyAlignment="1">
      <alignment horizontal="center" vertical="center"/>
    </xf>
    <xf numFmtId="178" fontId="2" fillId="0" borderId="2" xfId="20" applyNumberFormat="1" applyFont="1" applyFill="1" applyBorder="1" applyAlignment="1">
      <alignment horizontal="center" vertical="center"/>
    </xf>
    <xf numFmtId="183" fontId="2" fillId="0" borderId="2" xfId="20" applyNumberFormat="1" applyFont="1" applyFill="1" applyBorder="1" applyAlignment="1">
      <alignment horizontal="center" vertical="center"/>
    </xf>
    <xf numFmtId="184" fontId="2" fillId="0" borderId="2" xfId="20" applyNumberFormat="1" applyFont="1" applyFill="1" applyBorder="1" applyAlignment="1">
      <alignment horizontal="center" vertical="center"/>
    </xf>
    <xf numFmtId="184" fontId="4" fillId="0" borderId="2" xfId="59" applyNumberFormat="1" applyFont="1" applyBorder="1" applyAlignment="1">
      <alignment horizontal="center" vertical="center"/>
    </xf>
    <xf numFmtId="186" fontId="2" fillId="0" borderId="2" xfId="59" applyNumberFormat="1" applyFont="1" applyBorder="1" applyAlignment="1">
      <alignment horizontal="center" vertical="center"/>
    </xf>
    <xf numFmtId="177" fontId="2" fillId="0" borderId="2" xfId="13" applyNumberFormat="1" applyFont="1" applyBorder="1" applyAlignment="1">
      <alignment horizontal="center" vertical="center"/>
    </xf>
    <xf numFmtId="177" fontId="12" fillId="0" borderId="2" xfId="59" applyNumberFormat="1" applyFont="1" applyBorder="1" applyAlignment="1">
      <alignment horizontal="center" vertical="center" wrapText="1"/>
    </xf>
    <xf numFmtId="0" fontId="2" fillId="0" borderId="2" xfId="59" applyNumberFormat="1" applyFont="1" applyFill="1" applyBorder="1" applyAlignment="1">
      <alignment horizontal="center" vertical="center" wrapText="1" shrinkToFit="1"/>
    </xf>
    <xf numFmtId="0" fontId="2" fillId="0" borderId="0" xfId="59" applyFont="1" applyBorder="1" applyAlignment="1">
      <alignment horizontal="center" vertical="center"/>
    </xf>
    <xf numFmtId="184" fontId="2" fillId="0" borderId="0" xfId="59" applyNumberFormat="1" applyFont="1" applyBorder="1" applyAlignment="1">
      <alignment horizontal="center" vertical="center"/>
    </xf>
    <xf numFmtId="184" fontId="15" fillId="0" borderId="0" xfId="49" applyNumberFormat="1" applyFont="1" applyAlignment="1">
      <alignment horizontal="center" vertical="center"/>
    </xf>
    <xf numFmtId="177" fontId="2" fillId="0" borderId="0" xfId="49" applyNumberFormat="1" applyFont="1">
      <alignment vertical="center"/>
    </xf>
    <xf numFmtId="0" fontId="16" fillId="0" borderId="0" xfId="0" applyFont="1" applyAlignment="1">
      <alignment horizontal="left" vertical="center" wrapText="1"/>
    </xf>
    <xf numFmtId="0" fontId="2" fillId="0" borderId="0" xfId="49" applyFont="1">
      <alignment vertical="center"/>
    </xf>
    <xf numFmtId="184" fontId="2" fillId="0" borderId="0" xfId="49" applyNumberFormat="1" applyFont="1">
      <alignment vertical="center"/>
    </xf>
    <xf numFmtId="177" fontId="0" fillId="0" borderId="0" xfId="0" applyNumberFormat="1">
      <alignment vertical="center"/>
    </xf>
    <xf numFmtId="184" fontId="17" fillId="0" borderId="0" xfId="49" applyNumberFormat="1" applyFont="1" applyAlignment="1">
      <alignment horizontal="center" vertical="center"/>
    </xf>
    <xf numFmtId="0" fontId="2" fillId="0" borderId="2" xfId="20" applyFont="1" applyFill="1" applyBorder="1" applyAlignment="1">
      <alignment horizontal="center" vertical="center"/>
    </xf>
    <xf numFmtId="185" fontId="4" fillId="0" borderId="2" xfId="59" applyNumberFormat="1" applyFont="1" applyBorder="1" applyAlignment="1">
      <alignment horizontal="center" vertical="center"/>
    </xf>
    <xf numFmtId="184" fontId="2" fillId="0" borderId="4" xfId="59" applyNumberFormat="1" applyFont="1" applyFill="1" applyBorder="1" applyAlignment="1">
      <alignment horizontal="center" vertical="center"/>
    </xf>
    <xf numFmtId="0" fontId="2" fillId="0" borderId="2" xfId="34" applyFont="1" applyFill="1" applyBorder="1" applyAlignment="1">
      <alignment horizontal="center" vertical="center"/>
    </xf>
    <xf numFmtId="184" fontId="2" fillId="0" borderId="3" xfId="59" applyNumberFormat="1" applyFont="1" applyFill="1" applyBorder="1" applyAlignment="1" applyProtection="1">
      <alignment horizontal="center" vertical="center"/>
    </xf>
    <xf numFmtId="184" fontId="12" fillId="0" borderId="6" xfId="59" applyNumberFormat="1" applyFont="1" applyBorder="1" applyAlignment="1">
      <alignment horizontal="center" vertical="center" wrapText="1"/>
    </xf>
    <xf numFmtId="185" fontId="12" fillId="0" borderId="2" xfId="59" applyNumberFormat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85" fontId="2" fillId="0" borderId="2" xfId="58" applyNumberFormat="1" applyFont="1" applyBorder="1" applyAlignment="1">
      <alignment horizontal="center" vertical="center"/>
    </xf>
    <xf numFmtId="176" fontId="2" fillId="0" borderId="2" xfId="57" applyNumberFormat="1" applyFont="1" applyFill="1" applyBorder="1" applyAlignment="1" applyProtection="1">
      <alignment horizontal="center" vertical="center"/>
    </xf>
    <xf numFmtId="185" fontId="2" fillId="0" borderId="0" xfId="59" applyNumberFormat="1" applyFont="1" applyBorder="1" applyAlignment="1">
      <alignment horizontal="center" vertical="center"/>
    </xf>
    <xf numFmtId="177" fontId="2" fillId="0" borderId="6" xfId="59" applyNumberFormat="1" applyFont="1" applyFill="1" applyBorder="1" applyAlignment="1" applyProtection="1">
      <alignment horizontal="center" vertical="center"/>
    </xf>
    <xf numFmtId="185" fontId="12" fillId="0" borderId="2" xfId="59" applyNumberFormat="1" applyFont="1" applyFill="1" applyBorder="1" applyAlignment="1" applyProtection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县域寿险数据表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县域寿险数据表_14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_县域寿险数据表_16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常规_县域寿险数据表_8" xfId="3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_县域寿险数据表_9" xfId="55"/>
    <cellStyle name="常规_县域寿险数据表_15" xfId="56"/>
    <cellStyle name="常规 2 4" xfId="57"/>
    <cellStyle name="常规 2" xfId="58"/>
    <cellStyle name="常规_Sheet1" xfId="59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124"/>
  <sheetViews>
    <sheetView tabSelected="1" workbookViewId="0">
      <selection activeCell="F113" sqref="F113"/>
    </sheetView>
  </sheetViews>
  <sheetFormatPr defaultColWidth="9" defaultRowHeight="14.4"/>
  <cols>
    <col min="1" max="1" width="11.7777777777778" customWidth="1"/>
    <col min="2" max="2" width="11.75" customWidth="1"/>
    <col min="3" max="3" width="8.44444444444444" customWidth="1"/>
    <col min="4" max="4" width="12.3425925925926" customWidth="1"/>
    <col min="5" max="7" width="10.5" customWidth="1"/>
    <col min="8" max="8" width="11.8796296296296" customWidth="1"/>
    <col min="9" max="9" width="11.75" customWidth="1"/>
    <col min="10" max="10" width="10" customWidth="1"/>
    <col min="11" max="11" width="9.75" customWidth="1"/>
    <col min="12" max="13" width="9.22222222222222" customWidth="1"/>
    <col min="14" max="14" width="10.8888888888889" customWidth="1"/>
    <col min="15" max="15" width="8.66666666666667" customWidth="1"/>
    <col min="16" max="16" width="10.8796296296296" customWidth="1"/>
    <col min="17" max="17" width="12.0925925925926" customWidth="1"/>
    <col min="18" max="18" width="11.6666666666667" customWidth="1"/>
    <col min="19" max="19" width="9.11111111111111" customWidth="1"/>
    <col min="20" max="20" width="10.8611111111111" customWidth="1"/>
    <col min="21" max="21" width="9.88888888888889" customWidth="1"/>
  </cols>
  <sheetData>
    <row r="1" customFormat="1" ht="20.4" spans="1:2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156"/>
    </row>
    <row r="2" s="58" customFormat="1" spans="1:22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157"/>
    </row>
    <row r="3" s="58" customFormat="1" spans="1:22">
      <c r="A3" s="61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157"/>
    </row>
    <row r="4" customFormat="1" ht="24" customHeight="1" spans="1:22">
      <c r="A4" s="62" t="s">
        <v>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156"/>
    </row>
    <row r="5" customFormat="1" ht="15.6" customHeight="1" spans="1:22">
      <c r="A5" s="63" t="s">
        <v>4</v>
      </c>
      <c r="B5" s="63" t="s">
        <v>5</v>
      </c>
      <c r="C5" s="64" t="s">
        <v>6</v>
      </c>
      <c r="D5" s="65" t="s">
        <v>7</v>
      </c>
      <c r="E5" s="66" t="s">
        <v>8</v>
      </c>
      <c r="F5" s="66"/>
      <c r="G5" s="67"/>
      <c r="H5" s="68" t="s">
        <v>9</v>
      </c>
      <c r="I5" s="110"/>
      <c r="J5" s="64" t="s">
        <v>10</v>
      </c>
      <c r="K5" s="64" t="s">
        <v>11</v>
      </c>
      <c r="L5" s="111" t="s">
        <v>12</v>
      </c>
      <c r="M5" s="112"/>
      <c r="N5" s="63" t="s">
        <v>13</v>
      </c>
      <c r="O5" s="63" t="s">
        <v>14</v>
      </c>
      <c r="P5" s="64" t="s">
        <v>15</v>
      </c>
      <c r="Q5" s="64" t="s">
        <v>16</v>
      </c>
      <c r="R5" s="64" t="s">
        <v>17</v>
      </c>
      <c r="S5" s="68" t="s">
        <v>18</v>
      </c>
      <c r="T5" s="110"/>
      <c r="U5" s="63" t="s">
        <v>19</v>
      </c>
      <c r="V5" s="156"/>
    </row>
    <row r="6" customFormat="1" ht="32.4" spans="1:22">
      <c r="A6" s="69"/>
      <c r="B6" s="69"/>
      <c r="C6" s="70"/>
      <c r="D6" s="71"/>
      <c r="E6" s="72" t="s">
        <v>8</v>
      </c>
      <c r="F6" s="72" t="s">
        <v>20</v>
      </c>
      <c r="G6" s="73" t="s">
        <v>21</v>
      </c>
      <c r="H6" s="74" t="s">
        <v>22</v>
      </c>
      <c r="I6" s="74" t="s">
        <v>23</v>
      </c>
      <c r="J6" s="70"/>
      <c r="K6" s="70"/>
      <c r="L6" s="74" t="s">
        <v>24</v>
      </c>
      <c r="M6" s="74" t="s">
        <v>25</v>
      </c>
      <c r="N6" s="69"/>
      <c r="O6" s="69"/>
      <c r="P6" s="70"/>
      <c r="Q6" s="70"/>
      <c r="R6" s="70"/>
      <c r="S6" s="158" t="s">
        <v>26</v>
      </c>
      <c r="T6" s="158" t="s">
        <v>27</v>
      </c>
      <c r="U6" s="69"/>
      <c r="V6" s="159"/>
    </row>
    <row r="7" customFormat="1" ht="18" customHeight="1" spans="1:22">
      <c r="A7" s="69" t="s">
        <v>28</v>
      </c>
      <c r="B7" s="75">
        <f t="shared" ref="B7:B20" si="0">SUM(H7:N7)+E7+F7</f>
        <v>42650.499949</v>
      </c>
      <c r="C7" s="76">
        <f>B7/B20*100</f>
        <v>24.4191753642745</v>
      </c>
      <c r="D7" s="76">
        <v>9.11945724648325</v>
      </c>
      <c r="E7" s="75">
        <v>6456.731174</v>
      </c>
      <c r="F7" s="75">
        <v>0</v>
      </c>
      <c r="G7" s="75">
        <v>3493.004525</v>
      </c>
      <c r="H7" s="75">
        <v>909.665074</v>
      </c>
      <c r="I7" s="75">
        <v>12314.991436</v>
      </c>
      <c r="J7" s="75">
        <v>1474.007962</v>
      </c>
      <c r="K7" s="75">
        <v>2197.21</v>
      </c>
      <c r="L7" s="75">
        <v>0</v>
      </c>
      <c r="M7" s="75">
        <v>0</v>
      </c>
      <c r="N7" s="75">
        <v>19297.894303</v>
      </c>
      <c r="O7" s="113">
        <v>2988</v>
      </c>
      <c r="P7" s="114">
        <v>2940.27</v>
      </c>
      <c r="Q7" s="114">
        <v>10945.37</v>
      </c>
      <c r="R7" s="114">
        <v>14566.526701</v>
      </c>
      <c r="S7" s="82">
        <v>3859</v>
      </c>
      <c r="T7" s="77">
        <v>7137.26</v>
      </c>
      <c r="U7" s="89">
        <v>409.88</v>
      </c>
      <c r="V7" s="160"/>
    </row>
    <row r="8" customFormat="1" ht="18" customHeight="1" spans="1:22">
      <c r="A8" s="69" t="s">
        <v>29</v>
      </c>
      <c r="B8" s="75">
        <f t="shared" si="0"/>
        <v>26455.83</v>
      </c>
      <c r="C8" s="76">
        <f>B8/B20*100</f>
        <v>15.147056961816</v>
      </c>
      <c r="D8" s="77">
        <v>23.1772733304311</v>
      </c>
      <c r="E8" s="75">
        <v>7475.51</v>
      </c>
      <c r="F8" s="75">
        <v>0</v>
      </c>
      <c r="G8" s="75">
        <v>5041.85</v>
      </c>
      <c r="H8" s="75">
        <v>0.86</v>
      </c>
      <c r="I8" s="75">
        <v>0</v>
      </c>
      <c r="J8" s="75">
        <v>638.48</v>
      </c>
      <c r="K8" s="75">
        <v>367.57</v>
      </c>
      <c r="L8" s="103">
        <v>0</v>
      </c>
      <c r="M8" s="103">
        <v>0</v>
      </c>
      <c r="N8" s="45">
        <v>17973.41</v>
      </c>
      <c r="O8" s="115">
        <v>6111</v>
      </c>
      <c r="P8" s="116">
        <v>912.9</v>
      </c>
      <c r="Q8" s="116">
        <v>2885.48</v>
      </c>
      <c r="R8" s="45">
        <v>2690.14</v>
      </c>
      <c r="S8" s="115">
        <v>13936</v>
      </c>
      <c r="T8" s="45">
        <v>8783.6</v>
      </c>
      <c r="U8" s="75">
        <v>551.94</v>
      </c>
      <c r="V8" s="160"/>
    </row>
    <row r="9" customFormat="1" ht="18" customHeight="1" spans="1:22">
      <c r="A9" s="69" t="s">
        <v>30</v>
      </c>
      <c r="B9" s="75">
        <f t="shared" si="0"/>
        <v>6349.1619</v>
      </c>
      <c r="C9" s="76">
        <f>B9/B20*100</f>
        <v>3.63515780677046</v>
      </c>
      <c r="D9" s="78">
        <v>2.04760618443336</v>
      </c>
      <c r="E9" s="78">
        <v>1739.68</v>
      </c>
      <c r="F9" s="78">
        <v>58.46205</v>
      </c>
      <c r="G9" s="78">
        <v>1491.714092</v>
      </c>
      <c r="H9" s="78">
        <v>100.21</v>
      </c>
      <c r="I9" s="78">
        <v>0</v>
      </c>
      <c r="J9" s="78">
        <v>75.44985</v>
      </c>
      <c r="K9" s="85">
        <v>0</v>
      </c>
      <c r="L9" s="85">
        <v>0</v>
      </c>
      <c r="M9" s="85">
        <v>0</v>
      </c>
      <c r="N9" s="78">
        <v>4375.36</v>
      </c>
      <c r="O9" s="117">
        <v>757</v>
      </c>
      <c r="P9" s="114">
        <v>162.28</v>
      </c>
      <c r="Q9" s="114">
        <v>2328.99</v>
      </c>
      <c r="R9" s="78">
        <v>4840.22</v>
      </c>
      <c r="S9" s="161">
        <v>120</v>
      </c>
      <c r="T9" s="78">
        <v>181.39</v>
      </c>
      <c r="U9" s="78">
        <v>108.14</v>
      </c>
      <c r="V9" s="160"/>
    </row>
    <row r="10" customFormat="1" ht="18" customHeight="1" spans="1:22">
      <c r="A10" s="69" t="s">
        <v>31</v>
      </c>
      <c r="B10" s="75">
        <f t="shared" si="0"/>
        <v>4488.9</v>
      </c>
      <c r="C10" s="76">
        <f>B10/B20*100</f>
        <v>2.5700809234069</v>
      </c>
      <c r="D10" s="76">
        <v>17.966898103132</v>
      </c>
      <c r="E10" s="75">
        <v>167.3</v>
      </c>
      <c r="F10" s="75">
        <v>0</v>
      </c>
      <c r="G10" s="75">
        <v>166.87</v>
      </c>
      <c r="H10" s="75">
        <v>0</v>
      </c>
      <c r="I10" s="75">
        <v>0</v>
      </c>
      <c r="J10" s="75">
        <v>0</v>
      </c>
      <c r="K10" s="85">
        <v>0</v>
      </c>
      <c r="L10" s="85">
        <v>0</v>
      </c>
      <c r="M10" s="85">
        <v>0</v>
      </c>
      <c r="N10" s="57">
        <v>4321.6</v>
      </c>
      <c r="O10" s="118">
        <v>317</v>
      </c>
      <c r="P10" s="114">
        <v>6.51</v>
      </c>
      <c r="Q10" s="114">
        <v>1901.96</v>
      </c>
      <c r="R10" s="162">
        <v>794.9</v>
      </c>
      <c r="S10" s="54">
        <v>0</v>
      </c>
      <c r="T10" s="45">
        <v>0</v>
      </c>
      <c r="U10" s="77">
        <v>78.06</v>
      </c>
      <c r="V10" s="156"/>
    </row>
    <row r="11" customFormat="1" ht="18" customHeight="1" spans="1:22">
      <c r="A11" s="69" t="s">
        <v>32</v>
      </c>
      <c r="B11" s="75">
        <f t="shared" si="0"/>
        <v>27212.539261</v>
      </c>
      <c r="C11" s="76">
        <f>B11/B20*100</f>
        <v>15.5803043133412</v>
      </c>
      <c r="D11" s="79">
        <v>18.5822893272377</v>
      </c>
      <c r="E11" s="80">
        <v>5170.568311</v>
      </c>
      <c r="F11" s="80">
        <v>331.42615</v>
      </c>
      <c r="G11" s="80">
        <v>4210.662483</v>
      </c>
      <c r="H11" s="81">
        <v>356.19</v>
      </c>
      <c r="I11" s="81">
        <v>10593.3</v>
      </c>
      <c r="J11" s="79">
        <v>40.8948</v>
      </c>
      <c r="K11" s="85">
        <v>0</v>
      </c>
      <c r="L11" s="85">
        <v>0</v>
      </c>
      <c r="M11" s="85">
        <v>0</v>
      </c>
      <c r="N11" s="119">
        <v>10720.16</v>
      </c>
      <c r="O11" s="120">
        <v>2181</v>
      </c>
      <c r="P11" s="121">
        <v>192.5</v>
      </c>
      <c r="Q11" s="79">
        <v>905.7434</v>
      </c>
      <c r="R11" s="163">
        <v>671.33</v>
      </c>
      <c r="S11" s="164">
        <v>387</v>
      </c>
      <c r="T11" s="163">
        <v>301.34</v>
      </c>
      <c r="U11" s="165">
        <v>264.99</v>
      </c>
      <c r="V11" s="156"/>
    </row>
    <row r="12" customFormat="1" ht="18" customHeight="1" spans="1:22">
      <c r="A12" s="82" t="s">
        <v>33</v>
      </c>
      <c r="B12" s="75">
        <f t="shared" si="0"/>
        <v>13610.969</v>
      </c>
      <c r="C12" s="76">
        <f>B12/B20*100</f>
        <v>7.79284274008837</v>
      </c>
      <c r="D12" s="83">
        <v>-24.2699459396666</v>
      </c>
      <c r="E12" s="84">
        <v>1083.28</v>
      </c>
      <c r="F12" s="84">
        <v>751.419</v>
      </c>
      <c r="G12" s="84">
        <v>860.98</v>
      </c>
      <c r="H12" s="84">
        <v>1237.73</v>
      </c>
      <c r="I12" s="122">
        <v>9067.64</v>
      </c>
      <c r="J12" s="84">
        <v>19.36</v>
      </c>
      <c r="K12" s="85">
        <v>0</v>
      </c>
      <c r="L12" s="85">
        <v>0</v>
      </c>
      <c r="M12" s="85">
        <v>0</v>
      </c>
      <c r="N12" s="84">
        <v>1451.54</v>
      </c>
      <c r="O12" s="123">
        <v>1063</v>
      </c>
      <c r="P12" s="93">
        <v>136.26</v>
      </c>
      <c r="Q12" s="93">
        <v>3353.05</v>
      </c>
      <c r="R12" s="93">
        <v>11819.95</v>
      </c>
      <c r="S12" s="91">
        <v>41</v>
      </c>
      <c r="T12" s="93">
        <v>167.86</v>
      </c>
      <c r="U12" s="166">
        <v>47.8405</v>
      </c>
      <c r="V12" s="156"/>
    </row>
    <row r="13" customFormat="1" ht="18" customHeight="1" spans="1:22">
      <c r="A13" s="82" t="s">
        <v>34</v>
      </c>
      <c r="B13" s="75">
        <f t="shared" si="0"/>
        <v>8413.259</v>
      </c>
      <c r="C13" s="76">
        <f>B13/B20*100</f>
        <v>4.81693877332563</v>
      </c>
      <c r="D13" s="77">
        <v>-71.5354240537066</v>
      </c>
      <c r="E13" s="75">
        <v>615.229</v>
      </c>
      <c r="F13" s="75">
        <v>0</v>
      </c>
      <c r="G13" s="75">
        <v>542.7537</v>
      </c>
      <c r="H13" s="75">
        <v>800.79</v>
      </c>
      <c r="I13" s="122">
        <v>5225.22</v>
      </c>
      <c r="J13" s="122">
        <v>15.69</v>
      </c>
      <c r="K13" s="85">
        <v>0</v>
      </c>
      <c r="L13" s="85">
        <v>0</v>
      </c>
      <c r="M13" s="85">
        <v>0</v>
      </c>
      <c r="N13" s="75">
        <v>1756.33</v>
      </c>
      <c r="O13" s="124">
        <v>369</v>
      </c>
      <c r="P13" s="93">
        <v>31</v>
      </c>
      <c r="Q13" s="93">
        <v>2451.15</v>
      </c>
      <c r="R13" s="167">
        <v>10328.03</v>
      </c>
      <c r="S13" s="82">
        <v>62</v>
      </c>
      <c r="T13" s="77">
        <v>280.47</v>
      </c>
      <c r="U13" s="77">
        <v>89.48</v>
      </c>
      <c r="V13" s="156"/>
    </row>
    <row r="14" customFormat="1" ht="18" customHeight="1" spans="1:22">
      <c r="A14" s="82" t="s">
        <v>35</v>
      </c>
      <c r="B14" s="75">
        <f t="shared" si="0"/>
        <v>6402</v>
      </c>
      <c r="C14" s="76">
        <f>B14/B20*100</f>
        <v>3.66540980455144</v>
      </c>
      <c r="D14" s="77">
        <v>19.0252645160811</v>
      </c>
      <c r="E14" s="85">
        <v>0</v>
      </c>
      <c r="F14" s="85">
        <v>0</v>
      </c>
      <c r="G14" s="85">
        <v>0</v>
      </c>
      <c r="H14" s="75">
        <v>467</v>
      </c>
      <c r="I14" s="122">
        <v>5544</v>
      </c>
      <c r="J14" s="85">
        <v>0</v>
      </c>
      <c r="K14" s="85">
        <v>0</v>
      </c>
      <c r="L14" s="85">
        <v>0</v>
      </c>
      <c r="M14" s="85">
        <v>0</v>
      </c>
      <c r="N14" s="75">
        <v>391</v>
      </c>
      <c r="O14" s="124">
        <v>25</v>
      </c>
      <c r="P14" s="124">
        <v>1.6679</v>
      </c>
      <c r="Q14" s="124">
        <v>0</v>
      </c>
      <c r="R14" s="167">
        <v>110</v>
      </c>
      <c r="S14" s="82">
        <v>6</v>
      </c>
      <c r="T14" s="82">
        <v>8.36</v>
      </c>
      <c r="U14" s="77">
        <v>0.78</v>
      </c>
      <c r="V14" s="156"/>
    </row>
    <row r="15" customFormat="1" ht="18" customHeight="1" spans="1:22">
      <c r="A15" s="86" t="s">
        <v>36</v>
      </c>
      <c r="B15" s="75">
        <f t="shared" si="0"/>
        <v>2459.07</v>
      </c>
      <c r="C15" s="76">
        <f>B15/B20*100</f>
        <v>1.40791928898443</v>
      </c>
      <c r="D15" s="87">
        <v>205.87</v>
      </c>
      <c r="E15" s="88">
        <v>299.96</v>
      </c>
      <c r="F15" s="88">
        <v>0</v>
      </c>
      <c r="G15" s="88">
        <v>260.76</v>
      </c>
      <c r="H15" s="88">
        <v>86</v>
      </c>
      <c r="I15" s="125">
        <v>1490.7</v>
      </c>
      <c r="J15" s="88">
        <v>0</v>
      </c>
      <c r="K15" s="85">
        <v>0</v>
      </c>
      <c r="L15" s="85">
        <v>0</v>
      </c>
      <c r="M15" s="85">
        <v>0</v>
      </c>
      <c r="N15" s="126">
        <v>582.41</v>
      </c>
      <c r="O15" s="127">
        <v>340</v>
      </c>
      <c r="P15" s="127">
        <v>19.46</v>
      </c>
      <c r="Q15" s="127">
        <v>0.14</v>
      </c>
      <c r="R15" s="126">
        <v>4040.4</v>
      </c>
      <c r="S15" s="127">
        <v>26</v>
      </c>
      <c r="T15" s="127">
        <v>92.29</v>
      </c>
      <c r="U15" s="88">
        <v>18.12</v>
      </c>
      <c r="V15" s="168"/>
    </row>
    <row r="16" customFormat="1" ht="18" customHeight="1" spans="1:22">
      <c r="A16" s="82" t="s">
        <v>37</v>
      </c>
      <c r="B16" s="75">
        <f t="shared" si="0"/>
        <v>14064.37</v>
      </c>
      <c r="C16" s="76">
        <f>B16/B20*100</f>
        <v>8.05243356651659</v>
      </c>
      <c r="D16" s="89">
        <v>1.94217050510205</v>
      </c>
      <c r="E16" s="90">
        <v>130.9</v>
      </c>
      <c r="F16" s="90">
        <v>2.3</v>
      </c>
      <c r="G16" s="90">
        <v>64.4</v>
      </c>
      <c r="H16" s="91">
        <v>686.8</v>
      </c>
      <c r="I16" s="93">
        <v>13081.5</v>
      </c>
      <c r="J16" s="91">
        <v>0</v>
      </c>
      <c r="K16" s="85">
        <v>0</v>
      </c>
      <c r="L16" s="85">
        <v>0</v>
      </c>
      <c r="M16" s="85">
        <v>0</v>
      </c>
      <c r="N16" s="89">
        <v>162.87</v>
      </c>
      <c r="O16" s="115">
        <v>90</v>
      </c>
      <c r="P16" s="89">
        <v>7.15</v>
      </c>
      <c r="Q16" s="89">
        <v>0</v>
      </c>
      <c r="R16" s="89">
        <v>8858.7</v>
      </c>
      <c r="S16" s="115">
        <v>17</v>
      </c>
      <c r="T16" s="115">
        <v>87.7</v>
      </c>
      <c r="U16" s="89">
        <v>29</v>
      </c>
      <c r="V16" s="156"/>
    </row>
    <row r="17" customFormat="1" ht="18" customHeight="1" spans="1:22">
      <c r="A17" s="82" t="s">
        <v>38</v>
      </c>
      <c r="B17" s="75">
        <f t="shared" si="0"/>
        <v>19143.38</v>
      </c>
      <c r="C17" s="76">
        <f>B17/B20*100</f>
        <v>10.9603768735167</v>
      </c>
      <c r="D17" s="89">
        <v>-61.5572855962067</v>
      </c>
      <c r="E17" s="92">
        <v>2185.97</v>
      </c>
      <c r="F17" s="92">
        <v>0</v>
      </c>
      <c r="G17" s="92">
        <v>2064.43</v>
      </c>
      <c r="H17" s="92">
        <v>2027</v>
      </c>
      <c r="I17" s="92">
        <v>13990</v>
      </c>
      <c r="J17" s="92">
        <v>52.81</v>
      </c>
      <c r="K17" s="85">
        <v>0</v>
      </c>
      <c r="L17" s="85">
        <v>0</v>
      </c>
      <c r="M17" s="85">
        <v>0</v>
      </c>
      <c r="N17" s="92">
        <v>887.6</v>
      </c>
      <c r="O17" s="115">
        <v>1019</v>
      </c>
      <c r="P17" s="92">
        <v>64.09</v>
      </c>
      <c r="Q17" s="92">
        <v>1877.31</v>
      </c>
      <c r="R17" s="92">
        <v>5003</v>
      </c>
      <c r="S17" s="152">
        <v>13</v>
      </c>
      <c r="T17" s="92">
        <v>150.36</v>
      </c>
      <c r="U17" s="92">
        <v>121.78</v>
      </c>
      <c r="V17" s="156"/>
    </row>
    <row r="18" customFormat="1" ht="18" customHeight="1" spans="1:22">
      <c r="A18" s="82" t="s">
        <v>39</v>
      </c>
      <c r="B18" s="75">
        <f t="shared" si="0"/>
        <v>3307.82</v>
      </c>
      <c r="C18" s="76">
        <f>B18/B20*100</f>
        <v>1.89386377064845</v>
      </c>
      <c r="D18" s="89">
        <v>-57.0376162112597</v>
      </c>
      <c r="E18" s="85">
        <v>0</v>
      </c>
      <c r="F18" s="85">
        <v>0</v>
      </c>
      <c r="G18" s="85">
        <v>0</v>
      </c>
      <c r="H18" s="93">
        <v>381.12</v>
      </c>
      <c r="I18" s="93">
        <v>2798.1</v>
      </c>
      <c r="J18" s="85">
        <v>0</v>
      </c>
      <c r="K18" s="85">
        <v>0</v>
      </c>
      <c r="L18" s="85">
        <v>0</v>
      </c>
      <c r="M18" s="85">
        <v>0</v>
      </c>
      <c r="N18" s="89">
        <v>128.6</v>
      </c>
      <c r="O18" s="115">
        <v>4</v>
      </c>
      <c r="P18" s="115">
        <v>0</v>
      </c>
      <c r="Q18" s="115">
        <v>0</v>
      </c>
      <c r="R18" s="115">
        <v>399.18</v>
      </c>
      <c r="S18" s="115">
        <v>1</v>
      </c>
      <c r="T18" s="115">
        <v>10</v>
      </c>
      <c r="U18" s="89">
        <v>0.0005</v>
      </c>
      <c r="V18" s="156"/>
    </row>
    <row r="19" customFormat="1" ht="18" customHeight="1" spans="1:22">
      <c r="A19" s="82" t="s">
        <v>40</v>
      </c>
      <c r="B19" s="75">
        <f t="shared" si="0"/>
        <v>102.070901</v>
      </c>
      <c r="C19" s="76">
        <f>B19/B20*100</f>
        <v>0.0584398127592627</v>
      </c>
      <c r="D19" s="89" t="s">
        <v>41</v>
      </c>
      <c r="E19" s="90">
        <v>100.431471</v>
      </c>
      <c r="F19" s="90">
        <v>0</v>
      </c>
      <c r="G19" s="90">
        <v>78.89034</v>
      </c>
      <c r="H19" s="93">
        <v>0</v>
      </c>
      <c r="I19" s="93">
        <v>0</v>
      </c>
      <c r="J19" s="93">
        <v>1.63943</v>
      </c>
      <c r="K19" s="85">
        <v>0</v>
      </c>
      <c r="L19" s="85">
        <v>0</v>
      </c>
      <c r="M19" s="85">
        <v>0</v>
      </c>
      <c r="N19" s="115">
        <v>0</v>
      </c>
      <c r="O19" s="115">
        <v>99</v>
      </c>
      <c r="P19" s="89">
        <v>0.596758</v>
      </c>
      <c r="Q19" s="89">
        <v>6.772494</v>
      </c>
      <c r="R19" s="115">
        <v>0</v>
      </c>
      <c r="S19" s="115">
        <v>0</v>
      </c>
      <c r="T19" s="115">
        <v>0</v>
      </c>
      <c r="U19" s="89">
        <v>7.012285</v>
      </c>
      <c r="V19" s="156"/>
    </row>
    <row r="20" customFormat="1" ht="18" customHeight="1" spans="1:22">
      <c r="A20" s="82" t="s">
        <v>42</v>
      </c>
      <c r="B20" s="75">
        <f t="shared" si="0"/>
        <v>174659.870011</v>
      </c>
      <c r="C20" s="76"/>
      <c r="D20" s="77">
        <v>-27.13</v>
      </c>
      <c r="E20" s="94">
        <f t="shared" ref="E20:U20" si="1">SUM(E7:E19)</f>
        <v>25425.559956</v>
      </c>
      <c r="F20" s="94">
        <f t="shared" si="1"/>
        <v>1143.6072</v>
      </c>
      <c r="G20" s="94">
        <f t="shared" si="1"/>
        <v>18276.31514</v>
      </c>
      <c r="H20" s="94">
        <f t="shared" si="1"/>
        <v>7053.365074</v>
      </c>
      <c r="I20" s="94">
        <f t="shared" si="1"/>
        <v>74105.451436</v>
      </c>
      <c r="J20" s="94">
        <f t="shared" si="1"/>
        <v>2318.332042</v>
      </c>
      <c r="K20" s="94">
        <f t="shared" si="1"/>
        <v>2564.78</v>
      </c>
      <c r="L20" s="94">
        <f t="shared" si="1"/>
        <v>0</v>
      </c>
      <c r="M20" s="94">
        <f t="shared" si="1"/>
        <v>0</v>
      </c>
      <c r="N20" s="94">
        <f t="shared" si="1"/>
        <v>62048.774303</v>
      </c>
      <c r="O20" s="128">
        <f t="shared" si="1"/>
        <v>15363</v>
      </c>
      <c r="P20" s="94">
        <f t="shared" si="1"/>
        <v>4474.684658</v>
      </c>
      <c r="Q20" s="94">
        <f t="shared" si="1"/>
        <v>26655.965894</v>
      </c>
      <c r="R20" s="94">
        <f t="shared" si="1"/>
        <v>64122.376701</v>
      </c>
      <c r="S20" s="128">
        <f t="shared" si="1"/>
        <v>18468</v>
      </c>
      <c r="T20" s="94">
        <f t="shared" si="1"/>
        <v>17200.63</v>
      </c>
      <c r="U20" s="94">
        <f t="shared" si="1"/>
        <v>1727.023285</v>
      </c>
      <c r="V20" s="169"/>
    </row>
    <row r="21" customFormat="1" ht="30" customHeight="1" spans="1:22">
      <c r="A21" s="95" t="s">
        <v>43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169"/>
    </row>
    <row r="22" customFormat="1" ht="14.45" customHeight="1" spans="1:22">
      <c r="A22" s="63" t="s">
        <v>4</v>
      </c>
      <c r="B22" s="63" t="s">
        <v>5</v>
      </c>
      <c r="C22" s="64" t="s">
        <v>6</v>
      </c>
      <c r="D22" s="65" t="s">
        <v>7</v>
      </c>
      <c r="E22" s="66" t="s">
        <v>8</v>
      </c>
      <c r="F22" s="66"/>
      <c r="G22" s="67"/>
      <c r="H22" s="68" t="s">
        <v>9</v>
      </c>
      <c r="I22" s="110"/>
      <c r="J22" s="64" t="s">
        <v>10</v>
      </c>
      <c r="K22" s="64" t="s">
        <v>11</v>
      </c>
      <c r="L22" s="111" t="s">
        <v>12</v>
      </c>
      <c r="M22" s="112"/>
      <c r="N22" s="63" t="s">
        <v>13</v>
      </c>
      <c r="O22" s="63" t="s">
        <v>14</v>
      </c>
      <c r="P22" s="64" t="s">
        <v>44</v>
      </c>
      <c r="Q22" s="64" t="s">
        <v>16</v>
      </c>
      <c r="R22" s="64" t="s">
        <v>17</v>
      </c>
      <c r="S22" s="68" t="s">
        <v>18</v>
      </c>
      <c r="T22" s="110"/>
      <c r="U22" s="63" t="s">
        <v>19</v>
      </c>
      <c r="V22" s="169"/>
    </row>
    <row r="23" customFormat="1" ht="32.4" spans="1:22">
      <c r="A23" s="69"/>
      <c r="B23" s="69"/>
      <c r="C23" s="70"/>
      <c r="D23" s="71"/>
      <c r="E23" s="72" t="s">
        <v>8</v>
      </c>
      <c r="F23" s="72" t="s">
        <v>20</v>
      </c>
      <c r="G23" s="73" t="s">
        <v>21</v>
      </c>
      <c r="H23" s="74" t="s">
        <v>22</v>
      </c>
      <c r="I23" s="74" t="s">
        <v>23</v>
      </c>
      <c r="J23" s="70"/>
      <c r="K23" s="70"/>
      <c r="L23" s="74" t="s">
        <v>24</v>
      </c>
      <c r="M23" s="74" t="s">
        <v>25</v>
      </c>
      <c r="N23" s="69"/>
      <c r="O23" s="69"/>
      <c r="P23" s="70"/>
      <c r="Q23" s="70"/>
      <c r="R23" s="70"/>
      <c r="S23" s="158" t="s">
        <v>26</v>
      </c>
      <c r="T23" s="158" t="s">
        <v>27</v>
      </c>
      <c r="U23" s="69"/>
      <c r="V23" s="169"/>
    </row>
    <row r="24" customFormat="1" spans="1:22">
      <c r="A24" s="82" t="s">
        <v>28</v>
      </c>
      <c r="B24" s="75">
        <f t="shared" ref="B24:B31" si="2">SUM(H24:N24)+E24+F24</f>
        <v>5359.596716</v>
      </c>
      <c r="C24" s="77">
        <f>B24/B31*100</f>
        <v>50.1898316878777</v>
      </c>
      <c r="D24" s="75">
        <v>4.72606920743404</v>
      </c>
      <c r="E24" s="75">
        <v>838.911429</v>
      </c>
      <c r="F24" s="75">
        <v>0</v>
      </c>
      <c r="G24" s="75">
        <v>523.120868</v>
      </c>
      <c r="H24" s="75">
        <v>46.295738</v>
      </c>
      <c r="I24" s="75">
        <v>1041.5</v>
      </c>
      <c r="J24" s="77">
        <v>167.123674</v>
      </c>
      <c r="K24" s="77">
        <v>348.16</v>
      </c>
      <c r="L24" s="103">
        <v>0</v>
      </c>
      <c r="M24" s="103">
        <v>0</v>
      </c>
      <c r="N24" s="102">
        <v>2917.605875</v>
      </c>
      <c r="O24" s="103">
        <v>393</v>
      </c>
      <c r="P24" s="92">
        <v>543.49</v>
      </c>
      <c r="Q24" s="92">
        <v>1063.79</v>
      </c>
      <c r="R24" s="102">
        <v>2259.685651</v>
      </c>
      <c r="S24" s="152">
        <v>1041</v>
      </c>
      <c r="T24" s="92">
        <v>2078.12</v>
      </c>
      <c r="U24" s="170">
        <v>52.88</v>
      </c>
      <c r="V24" s="169"/>
    </row>
    <row r="25" customFormat="1" spans="1:22">
      <c r="A25" s="82" t="s">
        <v>29</v>
      </c>
      <c r="B25" s="75">
        <f t="shared" si="2"/>
        <v>1052.49</v>
      </c>
      <c r="C25" s="77">
        <f>B25/B31*100</f>
        <v>9.85602065832268</v>
      </c>
      <c r="D25" s="96">
        <v>52.8848667964324</v>
      </c>
      <c r="E25" s="96">
        <v>212.98</v>
      </c>
      <c r="F25" s="96">
        <v>0</v>
      </c>
      <c r="G25" s="96">
        <v>198.11</v>
      </c>
      <c r="H25" s="96">
        <v>0</v>
      </c>
      <c r="I25" s="129">
        <v>0</v>
      </c>
      <c r="J25" s="130">
        <v>13.2</v>
      </c>
      <c r="K25" s="131">
        <v>0</v>
      </c>
      <c r="L25" s="129">
        <v>0</v>
      </c>
      <c r="M25" s="129">
        <v>0</v>
      </c>
      <c r="N25" s="130">
        <v>826.31</v>
      </c>
      <c r="O25" s="129">
        <v>195</v>
      </c>
      <c r="P25" s="96">
        <v>46.95</v>
      </c>
      <c r="Q25" s="96">
        <v>178.19</v>
      </c>
      <c r="R25" s="130">
        <v>426.66</v>
      </c>
      <c r="S25" s="103">
        <v>0</v>
      </c>
      <c r="T25" s="103">
        <v>0</v>
      </c>
      <c r="U25" s="103">
        <v>0</v>
      </c>
      <c r="V25" s="169"/>
    </row>
    <row r="26" customFormat="1" spans="1:22">
      <c r="A26" s="82" t="s">
        <v>30</v>
      </c>
      <c r="B26" s="75">
        <f t="shared" si="2"/>
        <v>377.5517</v>
      </c>
      <c r="C26" s="77">
        <f>B26/B31*100</f>
        <v>3.53557502188605</v>
      </c>
      <c r="D26" s="97">
        <v>13.0261353387501</v>
      </c>
      <c r="E26" s="97">
        <v>88.65</v>
      </c>
      <c r="F26" s="97">
        <v>0.98</v>
      </c>
      <c r="G26" s="97">
        <v>64.12</v>
      </c>
      <c r="H26" s="98">
        <v>0</v>
      </c>
      <c r="I26" s="132">
        <v>0</v>
      </c>
      <c r="J26" s="133">
        <v>0.1617</v>
      </c>
      <c r="K26" s="134">
        <v>0</v>
      </c>
      <c r="L26" s="135">
        <v>0</v>
      </c>
      <c r="M26" s="134">
        <v>0</v>
      </c>
      <c r="N26" s="133">
        <v>287.76</v>
      </c>
      <c r="O26" s="136">
        <v>66</v>
      </c>
      <c r="P26" s="137">
        <v>0</v>
      </c>
      <c r="Q26" s="137">
        <v>0</v>
      </c>
      <c r="R26" s="134">
        <v>0</v>
      </c>
      <c r="S26" s="134">
        <v>0</v>
      </c>
      <c r="T26" s="134">
        <v>0</v>
      </c>
      <c r="U26" s="134">
        <v>0</v>
      </c>
      <c r="V26" s="169"/>
    </row>
    <row r="27" customFormat="1" spans="1:22">
      <c r="A27" s="82" t="s">
        <v>31</v>
      </c>
      <c r="B27" s="75">
        <f t="shared" si="2"/>
        <v>14.4</v>
      </c>
      <c r="C27" s="77">
        <f>B27/B31*100</f>
        <v>0.134848499729068</v>
      </c>
      <c r="D27" s="97" t="s">
        <v>45</v>
      </c>
      <c r="E27" s="97">
        <v>14.4</v>
      </c>
      <c r="F27" s="97">
        <v>0</v>
      </c>
      <c r="G27" s="97">
        <v>3.2</v>
      </c>
      <c r="H27" s="98">
        <v>0</v>
      </c>
      <c r="I27" s="132">
        <v>0</v>
      </c>
      <c r="J27" s="133">
        <v>0</v>
      </c>
      <c r="K27" s="134">
        <v>0</v>
      </c>
      <c r="L27" s="135">
        <v>0</v>
      </c>
      <c r="M27" s="134">
        <v>0</v>
      </c>
      <c r="N27" s="133">
        <v>0</v>
      </c>
      <c r="O27" s="136">
        <v>41</v>
      </c>
      <c r="P27" s="137">
        <v>0</v>
      </c>
      <c r="Q27" s="137">
        <v>0</v>
      </c>
      <c r="R27" s="134">
        <v>0</v>
      </c>
      <c r="S27" s="134">
        <v>0</v>
      </c>
      <c r="T27" s="134">
        <v>0</v>
      </c>
      <c r="U27" s="134">
        <v>0</v>
      </c>
      <c r="V27" s="169"/>
    </row>
    <row r="28" customFormat="1" spans="1:22">
      <c r="A28" s="82" t="s">
        <v>32</v>
      </c>
      <c r="B28" s="75">
        <f t="shared" si="2"/>
        <v>3203.347491</v>
      </c>
      <c r="C28" s="77">
        <f>B28/B31*100</f>
        <v>29.9976807827933</v>
      </c>
      <c r="D28" s="99">
        <v>18.2962276226012</v>
      </c>
      <c r="E28" s="80">
        <v>767.477491</v>
      </c>
      <c r="F28" s="80">
        <v>133.91</v>
      </c>
      <c r="G28" s="80">
        <v>577.974831</v>
      </c>
      <c r="H28" s="99">
        <v>55</v>
      </c>
      <c r="I28" s="99">
        <v>501</v>
      </c>
      <c r="J28" s="138">
        <v>2.4</v>
      </c>
      <c r="K28" s="139">
        <v>0</v>
      </c>
      <c r="L28" s="140">
        <v>0</v>
      </c>
      <c r="M28" s="140">
        <v>0</v>
      </c>
      <c r="N28" s="119">
        <v>1743.56</v>
      </c>
      <c r="O28" s="141">
        <v>232</v>
      </c>
      <c r="P28" s="142">
        <v>16.2</v>
      </c>
      <c r="Q28" s="138">
        <v>30.9756</v>
      </c>
      <c r="R28" s="171">
        <v>82.62</v>
      </c>
      <c r="S28" s="171">
        <v>9</v>
      </c>
      <c r="T28" s="171">
        <v>13.6</v>
      </c>
      <c r="U28" s="139">
        <v>0</v>
      </c>
      <c r="V28" s="169"/>
    </row>
    <row r="29" customFormat="1" spans="1:22">
      <c r="A29" s="82" t="s">
        <v>33</v>
      </c>
      <c r="B29" s="75">
        <f t="shared" si="2"/>
        <v>495.86</v>
      </c>
      <c r="C29" s="77">
        <f>B29/B31*100</f>
        <v>4.64347063025386</v>
      </c>
      <c r="D29" s="100">
        <v>-59.977732942694</v>
      </c>
      <c r="E29" s="100">
        <v>150.94</v>
      </c>
      <c r="F29" s="100">
        <v>94.3</v>
      </c>
      <c r="G29" s="100">
        <v>118.49</v>
      </c>
      <c r="H29" s="99">
        <v>0</v>
      </c>
      <c r="I29" s="99">
        <v>50.98</v>
      </c>
      <c r="J29" s="100">
        <v>0.62</v>
      </c>
      <c r="K29" s="109">
        <v>0</v>
      </c>
      <c r="L29" s="109">
        <v>0</v>
      </c>
      <c r="M29" s="109">
        <v>0</v>
      </c>
      <c r="N29" s="100">
        <v>199.02</v>
      </c>
      <c r="O29" s="143">
        <v>172</v>
      </c>
      <c r="P29" s="100">
        <v>0.12</v>
      </c>
      <c r="Q29" s="100">
        <v>284.68</v>
      </c>
      <c r="R29" s="100">
        <v>1409.83</v>
      </c>
      <c r="S29" s="143">
        <v>10</v>
      </c>
      <c r="T29" s="100">
        <v>17.6</v>
      </c>
      <c r="U29" s="100">
        <v>0</v>
      </c>
      <c r="V29" s="169"/>
    </row>
    <row r="30" customFormat="1" spans="1:22">
      <c r="A30" s="82" t="s">
        <v>34</v>
      </c>
      <c r="B30" s="75">
        <f t="shared" si="2"/>
        <v>175.4046</v>
      </c>
      <c r="C30" s="77">
        <f>B30/B31*100</f>
        <v>1.64257271913731</v>
      </c>
      <c r="D30" s="89">
        <v>50.8960616644586</v>
      </c>
      <c r="E30" s="92">
        <v>175.4046</v>
      </c>
      <c r="F30" s="92">
        <v>0</v>
      </c>
      <c r="G30" s="92">
        <v>152.5301</v>
      </c>
      <c r="H30" s="85">
        <v>0</v>
      </c>
      <c r="I30" s="85">
        <v>0</v>
      </c>
      <c r="J30" s="85">
        <v>0</v>
      </c>
      <c r="K30" s="85">
        <v>0</v>
      </c>
      <c r="L30" s="85">
        <v>0</v>
      </c>
      <c r="M30" s="85">
        <v>0</v>
      </c>
      <c r="N30" s="85">
        <v>0</v>
      </c>
      <c r="O30" s="144">
        <v>91</v>
      </c>
      <c r="P30" s="85">
        <v>0</v>
      </c>
      <c r="Q30" s="85">
        <v>0</v>
      </c>
      <c r="R30" s="85">
        <v>0</v>
      </c>
      <c r="S30" s="85">
        <v>0</v>
      </c>
      <c r="T30" s="85">
        <v>0</v>
      </c>
      <c r="U30" s="85">
        <v>0</v>
      </c>
      <c r="V30" s="169"/>
    </row>
    <row r="31" customFormat="1" ht="19.15" customHeight="1" spans="1:22">
      <c r="A31" s="82" t="s">
        <v>42</v>
      </c>
      <c r="B31" s="75">
        <f t="shared" si="2"/>
        <v>10678.650507</v>
      </c>
      <c r="C31" s="82"/>
      <c r="D31" s="77">
        <v>4.66</v>
      </c>
      <c r="E31" s="94">
        <f t="shared" ref="E31:U31" si="3">SUM(E24:E30)</f>
        <v>2248.76352</v>
      </c>
      <c r="F31" s="94">
        <f t="shared" si="3"/>
        <v>229.19</v>
      </c>
      <c r="G31" s="94">
        <f t="shared" si="3"/>
        <v>1637.545799</v>
      </c>
      <c r="H31" s="94">
        <f t="shared" si="3"/>
        <v>101.295738</v>
      </c>
      <c r="I31" s="94">
        <f t="shared" si="3"/>
        <v>1593.48</v>
      </c>
      <c r="J31" s="94">
        <f t="shared" si="3"/>
        <v>183.505374</v>
      </c>
      <c r="K31" s="94">
        <f t="shared" si="3"/>
        <v>348.16</v>
      </c>
      <c r="L31" s="94">
        <f t="shared" si="3"/>
        <v>0</v>
      </c>
      <c r="M31" s="94">
        <f t="shared" si="3"/>
        <v>0</v>
      </c>
      <c r="N31" s="94">
        <f t="shared" si="3"/>
        <v>5974.255875</v>
      </c>
      <c r="O31" s="128">
        <f t="shared" si="3"/>
        <v>1190</v>
      </c>
      <c r="P31" s="94">
        <f t="shared" si="3"/>
        <v>606.76</v>
      </c>
      <c r="Q31" s="94">
        <f t="shared" si="3"/>
        <v>1557.6356</v>
      </c>
      <c r="R31" s="94">
        <f t="shared" si="3"/>
        <v>4178.795651</v>
      </c>
      <c r="S31" s="128">
        <f t="shared" si="3"/>
        <v>1060</v>
      </c>
      <c r="T31" s="94">
        <f t="shared" si="3"/>
        <v>2109.32</v>
      </c>
      <c r="U31" s="94">
        <f t="shared" si="3"/>
        <v>52.88</v>
      </c>
      <c r="V31" s="169"/>
    </row>
    <row r="32" customFormat="1" ht="25.15" customHeight="1" spans="1:22">
      <c r="A32" s="95" t="s">
        <v>46</v>
      </c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169"/>
    </row>
    <row r="33" customFormat="1" ht="14.45" customHeight="1" spans="1:22">
      <c r="A33" s="63" t="s">
        <v>4</v>
      </c>
      <c r="B33" s="63" t="s">
        <v>5</v>
      </c>
      <c r="C33" s="64" t="s">
        <v>6</v>
      </c>
      <c r="D33" s="65" t="s">
        <v>7</v>
      </c>
      <c r="E33" s="66" t="s">
        <v>8</v>
      </c>
      <c r="F33" s="66"/>
      <c r="G33" s="67"/>
      <c r="H33" s="68" t="s">
        <v>9</v>
      </c>
      <c r="I33" s="110"/>
      <c r="J33" s="64" t="s">
        <v>10</v>
      </c>
      <c r="K33" s="64" t="s">
        <v>11</v>
      </c>
      <c r="L33" s="111" t="s">
        <v>12</v>
      </c>
      <c r="M33" s="112"/>
      <c r="N33" s="63" t="s">
        <v>13</v>
      </c>
      <c r="O33" s="63" t="s">
        <v>14</v>
      </c>
      <c r="P33" s="64" t="s">
        <v>44</v>
      </c>
      <c r="Q33" s="64" t="s">
        <v>16</v>
      </c>
      <c r="R33" s="64" t="s">
        <v>17</v>
      </c>
      <c r="S33" s="68" t="s">
        <v>18</v>
      </c>
      <c r="T33" s="110"/>
      <c r="U33" s="63" t="s">
        <v>19</v>
      </c>
      <c r="V33" s="169"/>
    </row>
    <row r="34" customFormat="1" ht="32.4" spans="1:22">
      <c r="A34" s="69"/>
      <c r="B34" s="69"/>
      <c r="C34" s="70"/>
      <c r="D34" s="71"/>
      <c r="E34" s="72" t="s">
        <v>8</v>
      </c>
      <c r="F34" s="72" t="s">
        <v>20</v>
      </c>
      <c r="G34" s="73" t="s">
        <v>21</v>
      </c>
      <c r="H34" s="74" t="s">
        <v>22</v>
      </c>
      <c r="I34" s="74" t="s">
        <v>23</v>
      </c>
      <c r="J34" s="70"/>
      <c r="K34" s="70"/>
      <c r="L34" s="74" t="s">
        <v>24</v>
      </c>
      <c r="M34" s="74" t="s">
        <v>25</v>
      </c>
      <c r="N34" s="69"/>
      <c r="O34" s="69"/>
      <c r="P34" s="70"/>
      <c r="Q34" s="70"/>
      <c r="R34" s="70"/>
      <c r="S34" s="158" t="s">
        <v>26</v>
      </c>
      <c r="T34" s="158" t="s">
        <v>27</v>
      </c>
      <c r="U34" s="69"/>
      <c r="V34" s="169"/>
    </row>
    <row r="35" customFormat="1" spans="1:22">
      <c r="A35" s="82" t="s">
        <v>28</v>
      </c>
      <c r="B35" s="75">
        <f t="shared" ref="B35:B44" si="4">SUM(H35:N35)+E35+F35</f>
        <v>10217.960822</v>
      </c>
      <c r="C35" s="77">
        <f>B35/B44*100</f>
        <v>36.3210915878896</v>
      </c>
      <c r="D35" s="75">
        <v>18.5028735522709</v>
      </c>
      <c r="E35" s="75">
        <v>1223.963167</v>
      </c>
      <c r="F35" s="75">
        <v>0</v>
      </c>
      <c r="G35" s="75">
        <v>589.528957</v>
      </c>
      <c r="H35" s="75">
        <v>274.960496</v>
      </c>
      <c r="I35" s="75">
        <v>3531.672305</v>
      </c>
      <c r="J35" s="77">
        <v>347.896529</v>
      </c>
      <c r="K35" s="77">
        <v>684.19</v>
      </c>
      <c r="L35" s="103">
        <v>0</v>
      </c>
      <c r="M35" s="103">
        <v>0</v>
      </c>
      <c r="N35" s="102">
        <v>4155.278325</v>
      </c>
      <c r="O35" s="103">
        <v>467</v>
      </c>
      <c r="P35" s="92">
        <v>1193.4</v>
      </c>
      <c r="Q35" s="92">
        <v>4403.59</v>
      </c>
      <c r="R35" s="102">
        <v>3598.027958</v>
      </c>
      <c r="S35" s="172">
        <v>581</v>
      </c>
      <c r="T35" s="173">
        <v>1539.85</v>
      </c>
      <c r="U35" s="170">
        <v>95.43</v>
      </c>
      <c r="V35" s="169"/>
    </row>
    <row r="36" customFormat="1" spans="1:21">
      <c r="A36" s="82" t="s">
        <v>29</v>
      </c>
      <c r="B36" s="75">
        <f t="shared" si="4"/>
        <v>3917.02</v>
      </c>
      <c r="C36" s="77">
        <f>B36/B44*100</f>
        <v>13.923565048838</v>
      </c>
      <c r="D36" s="96">
        <v>65.4119018259827</v>
      </c>
      <c r="E36" s="96">
        <v>1509.68</v>
      </c>
      <c r="F36" s="96">
        <v>0</v>
      </c>
      <c r="G36" s="96">
        <v>866.55</v>
      </c>
      <c r="H36" s="96">
        <v>0</v>
      </c>
      <c r="I36" s="129">
        <v>0</v>
      </c>
      <c r="J36" s="130">
        <v>39.39</v>
      </c>
      <c r="K36" s="131">
        <v>0</v>
      </c>
      <c r="L36" s="129">
        <v>0</v>
      </c>
      <c r="M36" s="129">
        <v>0</v>
      </c>
      <c r="N36" s="130">
        <v>2367.95</v>
      </c>
      <c r="O36" s="129">
        <v>1612</v>
      </c>
      <c r="P36" s="96">
        <v>120.17</v>
      </c>
      <c r="Q36" s="96">
        <v>116.96</v>
      </c>
      <c r="R36" s="130">
        <v>186.48</v>
      </c>
      <c r="S36" s="103">
        <v>0</v>
      </c>
      <c r="T36" s="103">
        <v>0</v>
      </c>
      <c r="U36" s="103">
        <v>0</v>
      </c>
    </row>
    <row r="37" customFormat="1" spans="1:21">
      <c r="A37" s="82" t="s">
        <v>30</v>
      </c>
      <c r="B37" s="75">
        <f t="shared" si="4"/>
        <v>1929.03655</v>
      </c>
      <c r="C37" s="77">
        <f>B37/B44*100</f>
        <v>6.85701525279705</v>
      </c>
      <c r="D37" s="97">
        <v>31.6237123549592</v>
      </c>
      <c r="E37" s="101">
        <v>477.9</v>
      </c>
      <c r="F37" s="101">
        <v>15.31055</v>
      </c>
      <c r="G37" s="101">
        <v>437.27163</v>
      </c>
      <c r="H37" s="98">
        <v>0</v>
      </c>
      <c r="I37" s="133">
        <v>0</v>
      </c>
      <c r="J37" s="133">
        <v>7.446</v>
      </c>
      <c r="K37" s="134">
        <v>0</v>
      </c>
      <c r="L37" s="135">
        <v>0</v>
      </c>
      <c r="M37" s="134">
        <v>0</v>
      </c>
      <c r="N37" s="145">
        <v>1428.38</v>
      </c>
      <c r="O37" s="146">
        <v>195</v>
      </c>
      <c r="P37" s="147">
        <v>0</v>
      </c>
      <c r="Q37" s="147">
        <v>0</v>
      </c>
      <c r="R37" s="134">
        <v>0</v>
      </c>
      <c r="S37" s="134">
        <v>0</v>
      </c>
      <c r="T37" s="134">
        <v>0</v>
      </c>
      <c r="U37" s="134">
        <v>0</v>
      </c>
    </row>
    <row r="38" customFormat="1" spans="1:21">
      <c r="A38" s="82" t="s">
        <v>31</v>
      </c>
      <c r="B38" s="75">
        <f t="shared" si="4"/>
        <v>1321.4</v>
      </c>
      <c r="C38" s="77">
        <f>B38/B44*100</f>
        <v>4.6970908638543</v>
      </c>
      <c r="D38" s="102">
        <v>43.1449865672935</v>
      </c>
      <c r="E38" s="75">
        <v>71.4</v>
      </c>
      <c r="F38" s="75">
        <v>0</v>
      </c>
      <c r="G38" s="75">
        <v>71.3</v>
      </c>
      <c r="H38" s="103">
        <v>0</v>
      </c>
      <c r="I38" s="103">
        <v>0</v>
      </c>
      <c r="J38" s="103">
        <v>0</v>
      </c>
      <c r="K38" s="103">
        <v>0</v>
      </c>
      <c r="L38" s="103">
        <v>0</v>
      </c>
      <c r="M38" s="103">
        <v>0</v>
      </c>
      <c r="N38" s="102">
        <v>1250</v>
      </c>
      <c r="O38" s="103">
        <v>106</v>
      </c>
      <c r="P38" s="103">
        <v>0</v>
      </c>
      <c r="Q38" s="103">
        <v>0</v>
      </c>
      <c r="R38" s="103">
        <v>0</v>
      </c>
      <c r="S38" s="103">
        <v>0</v>
      </c>
      <c r="T38" s="103">
        <v>0</v>
      </c>
      <c r="U38" s="103">
        <v>0</v>
      </c>
    </row>
    <row r="39" customFormat="1" spans="1:21">
      <c r="A39" s="82" t="s">
        <v>32</v>
      </c>
      <c r="B39" s="75">
        <f t="shared" si="4"/>
        <v>3030.129062</v>
      </c>
      <c r="C39" s="77">
        <f>B39/B44*100</f>
        <v>10.7709940467834</v>
      </c>
      <c r="D39" s="99">
        <v>33.9251993470506</v>
      </c>
      <c r="E39" s="80">
        <v>708.508062</v>
      </c>
      <c r="F39" s="80">
        <v>13.001</v>
      </c>
      <c r="G39" s="80">
        <v>575.354544</v>
      </c>
      <c r="H39" s="99">
        <v>0</v>
      </c>
      <c r="I39" s="99">
        <v>535.3</v>
      </c>
      <c r="J39" s="138">
        <v>0.75</v>
      </c>
      <c r="K39" s="139">
        <v>0</v>
      </c>
      <c r="L39" s="140">
        <v>0</v>
      </c>
      <c r="M39" s="140">
        <v>0</v>
      </c>
      <c r="N39" s="119">
        <v>1772.57</v>
      </c>
      <c r="O39" s="141">
        <v>356</v>
      </c>
      <c r="P39" s="142">
        <v>22.4</v>
      </c>
      <c r="Q39" s="138">
        <v>249.3878</v>
      </c>
      <c r="R39" s="171">
        <v>119.08</v>
      </c>
      <c r="S39" s="171">
        <v>3</v>
      </c>
      <c r="T39" s="171">
        <v>1.33</v>
      </c>
      <c r="U39" s="139">
        <v>0</v>
      </c>
    </row>
    <row r="40" customFormat="1" spans="1:21">
      <c r="A40" s="82" t="s">
        <v>33</v>
      </c>
      <c r="B40" s="75">
        <f t="shared" si="4"/>
        <v>4373.88</v>
      </c>
      <c r="C40" s="77">
        <f>B40/B44*100</f>
        <v>15.5475342724346</v>
      </c>
      <c r="D40" s="100">
        <v>15.4462406608023</v>
      </c>
      <c r="E40" s="100">
        <v>473.97</v>
      </c>
      <c r="F40" s="100">
        <v>205.8</v>
      </c>
      <c r="G40" s="100">
        <v>388.95</v>
      </c>
      <c r="H40" s="104">
        <v>264.32</v>
      </c>
      <c r="I40" s="148">
        <v>2929.32</v>
      </c>
      <c r="J40" s="100">
        <v>5</v>
      </c>
      <c r="K40" s="109">
        <v>0</v>
      </c>
      <c r="L40" s="109">
        <v>0</v>
      </c>
      <c r="M40" s="140">
        <v>0</v>
      </c>
      <c r="N40" s="149">
        <v>495.47</v>
      </c>
      <c r="O40" s="143">
        <v>531</v>
      </c>
      <c r="P40" s="100">
        <v>12.4</v>
      </c>
      <c r="Q40" s="100">
        <v>836.99</v>
      </c>
      <c r="R40" s="100">
        <v>1798.55</v>
      </c>
      <c r="S40" s="143">
        <v>10</v>
      </c>
      <c r="T40" s="100">
        <v>63.2</v>
      </c>
      <c r="U40" s="143">
        <v>0</v>
      </c>
    </row>
    <row r="41" customFormat="1" spans="1:21">
      <c r="A41" s="82" t="s">
        <v>34</v>
      </c>
      <c r="B41" s="75">
        <f t="shared" si="4"/>
        <v>120.4501</v>
      </c>
      <c r="C41" s="77">
        <f>B41/B44*100</f>
        <v>0.428155792538472</v>
      </c>
      <c r="D41" s="89">
        <v>305.31297740748</v>
      </c>
      <c r="E41" s="92">
        <v>120.4501</v>
      </c>
      <c r="F41" s="92">
        <v>0</v>
      </c>
      <c r="G41" s="92">
        <v>109.7583</v>
      </c>
      <c r="H41" s="85">
        <v>0</v>
      </c>
      <c r="I41" s="85">
        <v>0</v>
      </c>
      <c r="J41" s="85">
        <v>0</v>
      </c>
      <c r="K41" s="85">
        <v>0</v>
      </c>
      <c r="L41" s="85">
        <v>0</v>
      </c>
      <c r="M41" s="85">
        <v>0</v>
      </c>
      <c r="N41" s="85">
        <v>0</v>
      </c>
      <c r="O41" s="144">
        <v>77</v>
      </c>
      <c r="P41" s="85">
        <v>0</v>
      </c>
      <c r="Q41" s="85">
        <v>0</v>
      </c>
      <c r="R41" s="85">
        <v>0</v>
      </c>
      <c r="S41" s="85">
        <v>0</v>
      </c>
      <c r="T41" s="85">
        <v>0</v>
      </c>
      <c r="U41" s="85">
        <v>0</v>
      </c>
    </row>
    <row r="42" customFormat="1" ht="18" customHeight="1" spans="1:21">
      <c r="A42" s="82" t="s">
        <v>35</v>
      </c>
      <c r="B42" s="75">
        <f t="shared" si="4"/>
        <v>0</v>
      </c>
      <c r="C42" s="77">
        <f>B42/B44*100</f>
        <v>0</v>
      </c>
      <c r="D42" s="103">
        <v>0</v>
      </c>
      <c r="E42" s="103">
        <v>0</v>
      </c>
      <c r="F42" s="103">
        <v>0</v>
      </c>
      <c r="G42" s="103">
        <v>0</v>
      </c>
      <c r="H42" s="103">
        <v>0</v>
      </c>
      <c r="I42" s="103">
        <v>0</v>
      </c>
      <c r="J42" s="103">
        <v>0</v>
      </c>
      <c r="K42" s="103">
        <v>0</v>
      </c>
      <c r="L42" s="103">
        <v>0</v>
      </c>
      <c r="M42" s="103">
        <v>0</v>
      </c>
      <c r="N42" s="103">
        <v>0</v>
      </c>
      <c r="O42" s="103">
        <v>0</v>
      </c>
      <c r="P42" s="103">
        <v>0</v>
      </c>
      <c r="Q42" s="103">
        <v>0</v>
      </c>
      <c r="R42" s="103">
        <v>0</v>
      </c>
      <c r="S42" s="103">
        <v>0</v>
      </c>
      <c r="T42" s="103">
        <v>0</v>
      </c>
      <c r="U42" s="103">
        <v>0</v>
      </c>
    </row>
    <row r="43" customFormat="1" ht="15" customHeight="1" spans="1:21">
      <c r="A43" s="82" t="s">
        <v>38</v>
      </c>
      <c r="B43" s="75">
        <f t="shared" si="4"/>
        <v>3222.43</v>
      </c>
      <c r="C43" s="77">
        <f>B43/B44*100</f>
        <v>11.4545531348645</v>
      </c>
      <c r="D43" s="102" t="s">
        <v>41</v>
      </c>
      <c r="E43" s="102">
        <v>553</v>
      </c>
      <c r="F43" s="102">
        <v>0</v>
      </c>
      <c r="G43" s="102">
        <v>532.1</v>
      </c>
      <c r="H43" s="89">
        <v>167</v>
      </c>
      <c r="I43" s="89">
        <v>2283</v>
      </c>
      <c r="J43" s="103">
        <v>0</v>
      </c>
      <c r="K43" s="103">
        <v>0</v>
      </c>
      <c r="L43" s="103">
        <v>0</v>
      </c>
      <c r="M43" s="103">
        <v>0</v>
      </c>
      <c r="N43" s="102">
        <v>219.43</v>
      </c>
      <c r="O43" s="103">
        <v>242</v>
      </c>
      <c r="P43" s="102">
        <v>2</v>
      </c>
      <c r="Q43" s="102">
        <v>0</v>
      </c>
      <c r="R43" s="92">
        <v>0</v>
      </c>
      <c r="S43" s="103">
        <v>0</v>
      </c>
      <c r="T43" s="103">
        <v>0</v>
      </c>
      <c r="U43" s="103">
        <v>0</v>
      </c>
    </row>
    <row r="44" customFormat="1" ht="18" customHeight="1" spans="1:21">
      <c r="A44" s="82" t="s">
        <v>42</v>
      </c>
      <c r="B44" s="75">
        <f t="shared" si="4"/>
        <v>28132.306534</v>
      </c>
      <c r="C44" s="75"/>
      <c r="D44" s="75">
        <v>25.97</v>
      </c>
      <c r="E44" s="75">
        <f t="shared" ref="E44:U44" si="5">SUM(E35:E43)</f>
        <v>5138.871329</v>
      </c>
      <c r="F44" s="75">
        <f t="shared" si="5"/>
        <v>234.11155</v>
      </c>
      <c r="G44" s="75">
        <f t="shared" si="5"/>
        <v>3570.813431</v>
      </c>
      <c r="H44" s="75">
        <f t="shared" si="5"/>
        <v>706.280496</v>
      </c>
      <c r="I44" s="75">
        <f t="shared" si="5"/>
        <v>9279.292305</v>
      </c>
      <c r="J44" s="75">
        <f t="shared" si="5"/>
        <v>400.482529</v>
      </c>
      <c r="K44" s="75">
        <f t="shared" si="5"/>
        <v>684.19</v>
      </c>
      <c r="L44" s="75">
        <f t="shared" si="5"/>
        <v>0</v>
      </c>
      <c r="M44" s="75">
        <f t="shared" si="5"/>
        <v>0</v>
      </c>
      <c r="N44" s="75">
        <f t="shared" si="5"/>
        <v>11689.078325</v>
      </c>
      <c r="O44" s="85">
        <f t="shared" si="5"/>
        <v>3586</v>
      </c>
      <c r="P44" s="75">
        <f t="shared" si="5"/>
        <v>1350.37</v>
      </c>
      <c r="Q44" s="75">
        <f t="shared" si="5"/>
        <v>5606.9278</v>
      </c>
      <c r="R44" s="75">
        <f t="shared" si="5"/>
        <v>5702.137958</v>
      </c>
      <c r="S44" s="85">
        <f t="shared" si="5"/>
        <v>594</v>
      </c>
      <c r="T44" s="75">
        <f t="shared" si="5"/>
        <v>1604.38</v>
      </c>
      <c r="U44" s="75">
        <f t="shared" si="5"/>
        <v>95.43</v>
      </c>
    </row>
    <row r="45" customFormat="1" ht="31.9" customHeight="1" spans="1:21">
      <c r="A45" s="95" t="s">
        <v>47</v>
      </c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</row>
    <row r="46" customFormat="1" ht="14.45" customHeight="1" spans="1:21">
      <c r="A46" s="63" t="s">
        <v>4</v>
      </c>
      <c r="B46" s="63" t="s">
        <v>5</v>
      </c>
      <c r="C46" s="64" t="s">
        <v>6</v>
      </c>
      <c r="D46" s="65" t="s">
        <v>7</v>
      </c>
      <c r="E46" s="66" t="s">
        <v>8</v>
      </c>
      <c r="F46" s="66"/>
      <c r="G46" s="67"/>
      <c r="H46" s="68" t="s">
        <v>9</v>
      </c>
      <c r="I46" s="110"/>
      <c r="J46" s="64" t="s">
        <v>10</v>
      </c>
      <c r="K46" s="64" t="s">
        <v>11</v>
      </c>
      <c r="L46" s="111" t="s">
        <v>12</v>
      </c>
      <c r="M46" s="112"/>
      <c r="N46" s="63" t="s">
        <v>13</v>
      </c>
      <c r="O46" s="63" t="s">
        <v>14</v>
      </c>
      <c r="P46" s="64" t="s">
        <v>44</v>
      </c>
      <c r="Q46" s="64" t="s">
        <v>16</v>
      </c>
      <c r="R46" s="64" t="s">
        <v>17</v>
      </c>
      <c r="S46" s="68" t="s">
        <v>18</v>
      </c>
      <c r="T46" s="110"/>
      <c r="U46" s="63" t="s">
        <v>19</v>
      </c>
    </row>
    <row r="47" customFormat="1" ht="32.4" spans="1:21">
      <c r="A47" s="69"/>
      <c r="B47" s="69"/>
      <c r="C47" s="70"/>
      <c r="D47" s="71"/>
      <c r="E47" s="72" t="s">
        <v>8</v>
      </c>
      <c r="F47" s="72" t="s">
        <v>20</v>
      </c>
      <c r="G47" s="73" t="s">
        <v>21</v>
      </c>
      <c r="H47" s="74" t="s">
        <v>22</v>
      </c>
      <c r="I47" s="74" t="s">
        <v>23</v>
      </c>
      <c r="J47" s="70"/>
      <c r="K47" s="70"/>
      <c r="L47" s="74" t="s">
        <v>24</v>
      </c>
      <c r="M47" s="74" t="s">
        <v>25</v>
      </c>
      <c r="N47" s="69"/>
      <c r="O47" s="69"/>
      <c r="P47" s="70"/>
      <c r="Q47" s="70"/>
      <c r="R47" s="70"/>
      <c r="S47" s="158" t="s">
        <v>26</v>
      </c>
      <c r="T47" s="158" t="s">
        <v>27</v>
      </c>
      <c r="U47" s="69"/>
    </row>
    <row r="48" customFormat="1" spans="1:21">
      <c r="A48" s="82" t="s">
        <v>28</v>
      </c>
      <c r="B48" s="75">
        <f t="shared" ref="B48:B55" si="6">SUM(H48:N48)+E48+F48</f>
        <v>7072.781973</v>
      </c>
      <c r="C48" s="77">
        <f>B48/B55*100</f>
        <v>36.6534739202094</v>
      </c>
      <c r="D48" s="75">
        <v>20.1949286616632</v>
      </c>
      <c r="E48" s="75">
        <v>1084.665396</v>
      </c>
      <c r="F48" s="75">
        <v>0</v>
      </c>
      <c r="G48" s="75">
        <v>633.705284</v>
      </c>
      <c r="H48" s="75">
        <v>295.120051</v>
      </c>
      <c r="I48" s="75">
        <v>2014.07</v>
      </c>
      <c r="J48" s="77">
        <v>285.300171</v>
      </c>
      <c r="K48" s="150">
        <v>556.22</v>
      </c>
      <c r="L48" s="103">
        <v>0</v>
      </c>
      <c r="M48" s="103">
        <v>0</v>
      </c>
      <c r="N48" s="151">
        <v>2837.406355</v>
      </c>
      <c r="O48" s="152">
        <v>497</v>
      </c>
      <c r="P48" s="151">
        <v>265.12</v>
      </c>
      <c r="Q48" s="151">
        <v>1469.83</v>
      </c>
      <c r="R48" s="174">
        <v>3309.043437</v>
      </c>
      <c r="S48" s="172">
        <v>155</v>
      </c>
      <c r="T48" s="92">
        <v>207.29</v>
      </c>
      <c r="U48" s="170">
        <v>70.87</v>
      </c>
    </row>
    <row r="49" customFormat="1" spans="1:21">
      <c r="A49" s="82" t="s">
        <v>29</v>
      </c>
      <c r="B49" s="75">
        <f t="shared" si="6"/>
        <v>956.14</v>
      </c>
      <c r="C49" s="77">
        <f>B49/B55*100</f>
        <v>4.95503080511387</v>
      </c>
      <c r="D49" s="96">
        <v>90.3902827558742</v>
      </c>
      <c r="E49" s="96">
        <v>333.42</v>
      </c>
      <c r="F49" s="96">
        <v>0</v>
      </c>
      <c r="G49" s="96">
        <v>275.37</v>
      </c>
      <c r="H49" s="96">
        <v>0.86</v>
      </c>
      <c r="I49" s="129">
        <v>0</v>
      </c>
      <c r="J49" s="130">
        <v>77.09</v>
      </c>
      <c r="K49" s="131">
        <v>0</v>
      </c>
      <c r="L49" s="129">
        <v>0</v>
      </c>
      <c r="M49" s="129">
        <v>0</v>
      </c>
      <c r="N49" s="130">
        <v>544.77</v>
      </c>
      <c r="O49" s="129">
        <v>342</v>
      </c>
      <c r="P49" s="96">
        <v>212.45</v>
      </c>
      <c r="Q49" s="96">
        <v>55.5</v>
      </c>
      <c r="R49" s="130">
        <v>171.63</v>
      </c>
      <c r="S49" s="103">
        <v>0</v>
      </c>
      <c r="T49" s="103">
        <v>0</v>
      </c>
      <c r="U49" s="103">
        <v>0</v>
      </c>
    </row>
    <row r="50" customFormat="1" spans="1:21">
      <c r="A50" s="82" t="s">
        <v>30</v>
      </c>
      <c r="B50" s="75">
        <f t="shared" si="6"/>
        <v>1779.3531</v>
      </c>
      <c r="C50" s="77">
        <f>B50/B55*100</f>
        <v>9.22119085455566</v>
      </c>
      <c r="D50" s="97">
        <v>26.0902896243235</v>
      </c>
      <c r="E50" s="101">
        <v>516.52</v>
      </c>
      <c r="F50" s="101">
        <v>25.3986</v>
      </c>
      <c r="G50" s="101">
        <v>477.373752</v>
      </c>
      <c r="H50" s="98">
        <v>0</v>
      </c>
      <c r="I50" s="133">
        <v>0</v>
      </c>
      <c r="J50" s="133">
        <v>2.3645</v>
      </c>
      <c r="K50" s="134">
        <v>0</v>
      </c>
      <c r="L50" s="135">
        <v>0</v>
      </c>
      <c r="M50" s="134">
        <v>0</v>
      </c>
      <c r="N50" s="145">
        <v>1235.07</v>
      </c>
      <c r="O50" s="146">
        <v>280</v>
      </c>
      <c r="P50" s="153">
        <v>0</v>
      </c>
      <c r="Q50" s="153">
        <v>0</v>
      </c>
      <c r="R50" s="134">
        <v>0</v>
      </c>
      <c r="S50" s="134">
        <v>0</v>
      </c>
      <c r="T50" s="134">
        <v>0</v>
      </c>
      <c r="U50" s="134">
        <v>0</v>
      </c>
    </row>
    <row r="51" customFormat="1" spans="1:21">
      <c r="A51" s="82" t="s">
        <v>32</v>
      </c>
      <c r="B51" s="75">
        <f t="shared" si="6"/>
        <v>7090.558876</v>
      </c>
      <c r="C51" s="77">
        <f>B51/B55*100</f>
        <v>36.74559965701</v>
      </c>
      <c r="D51" s="99">
        <v>-23.332075597914</v>
      </c>
      <c r="E51" s="80">
        <v>1225.167726</v>
      </c>
      <c r="F51" s="80">
        <v>76.59695</v>
      </c>
      <c r="G51" s="80">
        <v>1084.582495</v>
      </c>
      <c r="H51" s="99">
        <v>111.1</v>
      </c>
      <c r="I51" s="99">
        <v>3097.9</v>
      </c>
      <c r="J51" s="138">
        <v>20.7642</v>
      </c>
      <c r="K51" s="139">
        <v>0</v>
      </c>
      <c r="L51" s="140">
        <v>0</v>
      </c>
      <c r="M51" s="140">
        <v>0</v>
      </c>
      <c r="N51" s="119">
        <v>2559.03</v>
      </c>
      <c r="O51" s="141">
        <v>767</v>
      </c>
      <c r="P51" s="142">
        <v>71.9</v>
      </c>
      <c r="Q51" s="138">
        <v>370.0684</v>
      </c>
      <c r="R51" s="171">
        <v>37.72</v>
      </c>
      <c r="S51" s="171">
        <v>8</v>
      </c>
      <c r="T51" s="171">
        <v>12.6</v>
      </c>
      <c r="U51" s="139">
        <v>0</v>
      </c>
    </row>
    <row r="52" customFormat="1" spans="1:21">
      <c r="A52" s="82" t="s">
        <v>33</v>
      </c>
      <c r="B52" s="75">
        <f t="shared" si="6"/>
        <v>2097.43</v>
      </c>
      <c r="C52" s="77">
        <f>B52/B55*100</f>
        <v>10.8695695835024</v>
      </c>
      <c r="D52" s="100">
        <v>-40.4830162909848</v>
      </c>
      <c r="E52" s="100">
        <v>135.42</v>
      </c>
      <c r="F52" s="100">
        <v>10.59</v>
      </c>
      <c r="G52" s="100">
        <v>88.54</v>
      </c>
      <c r="H52" s="104">
        <v>40.47</v>
      </c>
      <c r="I52" s="104">
        <v>1792.79</v>
      </c>
      <c r="J52" s="100">
        <v>3.9</v>
      </c>
      <c r="K52" s="109">
        <v>0</v>
      </c>
      <c r="L52" s="109">
        <v>0</v>
      </c>
      <c r="M52" s="109">
        <v>0</v>
      </c>
      <c r="N52" s="100">
        <v>114.26</v>
      </c>
      <c r="O52" s="143">
        <v>144</v>
      </c>
      <c r="P52" s="100">
        <v>0</v>
      </c>
      <c r="Q52" s="100">
        <v>462.88</v>
      </c>
      <c r="R52" s="100">
        <v>2924.63</v>
      </c>
      <c r="S52" s="143">
        <v>1</v>
      </c>
      <c r="T52" s="100">
        <v>9</v>
      </c>
      <c r="U52" s="143">
        <v>0</v>
      </c>
    </row>
    <row r="53" customFormat="1" spans="1:21">
      <c r="A53" s="82" t="s">
        <v>34</v>
      </c>
      <c r="B53" s="75">
        <f t="shared" si="6"/>
        <v>70.6743</v>
      </c>
      <c r="C53" s="77">
        <f>B53/B55*100</f>
        <v>0.366257382422929</v>
      </c>
      <c r="D53" s="89">
        <v>92.6255110384301</v>
      </c>
      <c r="E53" s="92">
        <v>70.6743</v>
      </c>
      <c r="F53" s="92">
        <v>0</v>
      </c>
      <c r="G53" s="92">
        <v>67.8553</v>
      </c>
      <c r="H53" s="85">
        <v>0</v>
      </c>
      <c r="I53" s="85">
        <v>0</v>
      </c>
      <c r="J53" s="85">
        <v>0</v>
      </c>
      <c r="K53" s="85">
        <v>0</v>
      </c>
      <c r="L53" s="85">
        <v>0</v>
      </c>
      <c r="M53" s="85">
        <v>0</v>
      </c>
      <c r="N53" s="85">
        <v>0</v>
      </c>
      <c r="O53" s="144">
        <v>69</v>
      </c>
      <c r="P53" s="85">
        <v>0</v>
      </c>
      <c r="Q53" s="85">
        <v>0</v>
      </c>
      <c r="R53" s="85">
        <v>0</v>
      </c>
      <c r="S53" s="85">
        <v>0</v>
      </c>
      <c r="T53" s="85">
        <v>0</v>
      </c>
      <c r="U53" s="85">
        <v>0</v>
      </c>
    </row>
    <row r="54" customFormat="1" spans="1:21">
      <c r="A54" s="82" t="s">
        <v>36</v>
      </c>
      <c r="B54" s="75">
        <f t="shared" si="6"/>
        <v>229.41</v>
      </c>
      <c r="C54" s="77">
        <f>B54/B55*100</f>
        <v>1.18887779718574</v>
      </c>
      <c r="D54" s="75" t="s">
        <v>45</v>
      </c>
      <c r="E54" s="105">
        <v>189.81</v>
      </c>
      <c r="F54" s="105">
        <v>0</v>
      </c>
      <c r="G54" s="105">
        <v>159.94</v>
      </c>
      <c r="H54" s="106">
        <v>0</v>
      </c>
      <c r="I54" s="154">
        <v>0</v>
      </c>
      <c r="J54" s="85">
        <v>0</v>
      </c>
      <c r="K54" s="85">
        <v>0</v>
      </c>
      <c r="L54" s="85">
        <v>0</v>
      </c>
      <c r="M54" s="85">
        <v>0</v>
      </c>
      <c r="N54" s="85">
        <v>39.6</v>
      </c>
      <c r="O54" s="85">
        <v>193</v>
      </c>
      <c r="P54" s="75">
        <v>0</v>
      </c>
      <c r="Q54" s="75">
        <v>0</v>
      </c>
      <c r="R54" s="85">
        <v>0</v>
      </c>
      <c r="S54" s="85">
        <v>0</v>
      </c>
      <c r="T54" s="85">
        <v>0</v>
      </c>
      <c r="U54" s="85">
        <v>0</v>
      </c>
    </row>
    <row r="55" customFormat="1" spans="1:21">
      <c r="A55" s="82" t="s">
        <v>42</v>
      </c>
      <c r="B55" s="75">
        <f t="shared" si="6"/>
        <v>19296.348249</v>
      </c>
      <c r="C55" s="82"/>
      <c r="D55" s="77">
        <v>-6.36</v>
      </c>
      <c r="E55" s="94">
        <f t="shared" ref="E55:U55" si="7">SUM(E48:E54)</f>
        <v>3555.677422</v>
      </c>
      <c r="F55" s="94">
        <f t="shared" si="7"/>
        <v>112.58555</v>
      </c>
      <c r="G55" s="94">
        <f t="shared" si="7"/>
        <v>2787.366831</v>
      </c>
      <c r="H55" s="94">
        <f t="shared" si="7"/>
        <v>447.550051</v>
      </c>
      <c r="I55" s="94">
        <f t="shared" si="7"/>
        <v>6904.76</v>
      </c>
      <c r="J55" s="94">
        <f t="shared" si="7"/>
        <v>389.418871</v>
      </c>
      <c r="K55" s="94">
        <f t="shared" si="7"/>
        <v>556.22</v>
      </c>
      <c r="L55" s="94">
        <f t="shared" si="7"/>
        <v>0</v>
      </c>
      <c r="M55" s="94">
        <f t="shared" si="7"/>
        <v>0</v>
      </c>
      <c r="N55" s="94">
        <f t="shared" si="7"/>
        <v>7330.136355</v>
      </c>
      <c r="O55" s="128">
        <f t="shared" si="7"/>
        <v>2292</v>
      </c>
      <c r="P55" s="94">
        <f t="shared" si="7"/>
        <v>549.47</v>
      </c>
      <c r="Q55" s="94">
        <f t="shared" si="7"/>
        <v>2358.2784</v>
      </c>
      <c r="R55" s="94">
        <f t="shared" si="7"/>
        <v>6443.023437</v>
      </c>
      <c r="S55" s="94">
        <f t="shared" si="7"/>
        <v>164</v>
      </c>
      <c r="T55" s="94">
        <f t="shared" si="7"/>
        <v>228.89</v>
      </c>
      <c r="U55" s="94">
        <f t="shared" si="7"/>
        <v>70.87</v>
      </c>
    </row>
    <row r="56" customFormat="1" ht="17.4" spans="1:21">
      <c r="A56" s="95" t="s">
        <v>48</v>
      </c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</row>
    <row r="57" customFormat="1" ht="14.45" customHeight="1" spans="1:21">
      <c r="A57" s="63" t="s">
        <v>4</v>
      </c>
      <c r="B57" s="63" t="s">
        <v>5</v>
      </c>
      <c r="C57" s="64" t="s">
        <v>6</v>
      </c>
      <c r="D57" s="65" t="s">
        <v>7</v>
      </c>
      <c r="E57" s="66" t="s">
        <v>8</v>
      </c>
      <c r="F57" s="66"/>
      <c r="G57" s="67"/>
      <c r="H57" s="68" t="s">
        <v>9</v>
      </c>
      <c r="I57" s="110"/>
      <c r="J57" s="64" t="s">
        <v>10</v>
      </c>
      <c r="K57" s="64" t="s">
        <v>11</v>
      </c>
      <c r="L57" s="111" t="s">
        <v>12</v>
      </c>
      <c r="M57" s="112"/>
      <c r="N57" s="63" t="s">
        <v>13</v>
      </c>
      <c r="O57" s="63" t="s">
        <v>14</v>
      </c>
      <c r="P57" s="64" t="s">
        <v>44</v>
      </c>
      <c r="Q57" s="64" t="s">
        <v>16</v>
      </c>
      <c r="R57" s="64" t="s">
        <v>17</v>
      </c>
      <c r="S57" s="68" t="s">
        <v>18</v>
      </c>
      <c r="T57" s="110"/>
      <c r="U57" s="63" t="s">
        <v>19</v>
      </c>
    </row>
    <row r="58" customFormat="1" ht="32.4" spans="1:21">
      <c r="A58" s="69"/>
      <c r="B58" s="69"/>
      <c r="C58" s="70"/>
      <c r="D58" s="71"/>
      <c r="E58" s="72" t="s">
        <v>8</v>
      </c>
      <c r="F58" s="72" t="s">
        <v>20</v>
      </c>
      <c r="G58" s="73" t="s">
        <v>21</v>
      </c>
      <c r="H58" s="74" t="s">
        <v>22</v>
      </c>
      <c r="I58" s="74" t="s">
        <v>23</v>
      </c>
      <c r="J58" s="70"/>
      <c r="K58" s="70"/>
      <c r="L58" s="74" t="s">
        <v>24</v>
      </c>
      <c r="M58" s="74" t="s">
        <v>25</v>
      </c>
      <c r="N58" s="69"/>
      <c r="O58" s="69"/>
      <c r="P58" s="70"/>
      <c r="Q58" s="70"/>
      <c r="R58" s="70"/>
      <c r="S58" s="158" t="s">
        <v>26</v>
      </c>
      <c r="T58" s="158" t="s">
        <v>27</v>
      </c>
      <c r="U58" s="69"/>
    </row>
    <row r="59" customFormat="1" spans="1:21">
      <c r="A59" s="82" t="s">
        <v>28</v>
      </c>
      <c r="B59" s="75">
        <f t="shared" ref="B59:B65" si="8">SUM(H59:N59)+E59+F59</f>
        <v>3829.660591</v>
      </c>
      <c r="C59" s="77">
        <f>B59/B65*100</f>
        <v>58.5294528336648</v>
      </c>
      <c r="D59" s="75">
        <v>10.1863495945302</v>
      </c>
      <c r="E59" s="75">
        <v>806.71303</v>
      </c>
      <c r="F59" s="75">
        <v>0</v>
      </c>
      <c r="G59" s="75">
        <v>399.700904</v>
      </c>
      <c r="H59" s="75">
        <v>16.873397</v>
      </c>
      <c r="I59" s="75">
        <v>904.7</v>
      </c>
      <c r="J59" s="77">
        <v>175.131292</v>
      </c>
      <c r="K59" s="77">
        <v>272.72</v>
      </c>
      <c r="L59" s="103">
        <v>0</v>
      </c>
      <c r="M59" s="103">
        <v>0</v>
      </c>
      <c r="N59" s="102">
        <v>1653.522872</v>
      </c>
      <c r="O59" s="103">
        <v>350</v>
      </c>
      <c r="P59" s="27">
        <v>109.7</v>
      </c>
      <c r="Q59" s="27">
        <v>764.87</v>
      </c>
      <c r="R59" s="102">
        <v>1263.974165</v>
      </c>
      <c r="S59" s="152">
        <v>158</v>
      </c>
      <c r="T59" s="92">
        <v>260.97</v>
      </c>
      <c r="U59" s="170">
        <v>41.79</v>
      </c>
    </row>
    <row r="60" customFormat="1" spans="1:21">
      <c r="A60" s="82" t="s">
        <v>29</v>
      </c>
      <c r="B60" s="107">
        <f t="shared" si="8"/>
        <v>1077.36</v>
      </c>
      <c r="C60" s="77">
        <f>B60/B65*100</f>
        <v>16.4655038760006</v>
      </c>
      <c r="D60" s="96">
        <v>32.233595993814</v>
      </c>
      <c r="E60" s="96">
        <v>291.03</v>
      </c>
      <c r="F60" s="96">
        <v>0</v>
      </c>
      <c r="G60" s="96">
        <v>205.63</v>
      </c>
      <c r="H60" s="96">
        <v>0</v>
      </c>
      <c r="I60" s="129">
        <v>0</v>
      </c>
      <c r="J60" s="130">
        <v>14.6</v>
      </c>
      <c r="K60" s="131">
        <v>0</v>
      </c>
      <c r="L60" s="129">
        <v>0</v>
      </c>
      <c r="M60" s="129">
        <v>0</v>
      </c>
      <c r="N60" s="130">
        <v>771.73</v>
      </c>
      <c r="O60" s="129">
        <v>370</v>
      </c>
      <c r="P60" s="96">
        <v>3.88</v>
      </c>
      <c r="Q60" s="96">
        <v>26.88</v>
      </c>
      <c r="R60" s="130">
        <v>20.02</v>
      </c>
      <c r="S60" s="103">
        <v>0</v>
      </c>
      <c r="T60" s="103">
        <v>0</v>
      </c>
      <c r="U60" s="103">
        <v>0</v>
      </c>
    </row>
    <row r="61" customFormat="1" spans="1:21">
      <c r="A61" s="82" t="s">
        <v>30</v>
      </c>
      <c r="B61" s="107">
        <f t="shared" si="8"/>
        <v>984.74</v>
      </c>
      <c r="C61" s="77">
        <f>B61/B65*100</f>
        <v>15.0499742767996</v>
      </c>
      <c r="D61" s="97">
        <v>42.5748156907701</v>
      </c>
      <c r="E61" s="101">
        <v>341.45</v>
      </c>
      <c r="F61" s="101">
        <v>14.6829</v>
      </c>
      <c r="G61" s="101">
        <v>312.06871</v>
      </c>
      <c r="H61" s="98">
        <v>0</v>
      </c>
      <c r="I61" s="133">
        <v>0</v>
      </c>
      <c r="J61" s="133">
        <v>7.5371</v>
      </c>
      <c r="K61" s="134">
        <v>0</v>
      </c>
      <c r="L61" s="135">
        <v>0</v>
      </c>
      <c r="M61" s="134">
        <v>0</v>
      </c>
      <c r="N61" s="145">
        <v>621.07</v>
      </c>
      <c r="O61" s="146">
        <v>176</v>
      </c>
      <c r="P61" s="153">
        <v>0</v>
      </c>
      <c r="Q61" s="153">
        <v>0</v>
      </c>
      <c r="R61" s="134">
        <v>0</v>
      </c>
      <c r="S61" s="134">
        <v>0</v>
      </c>
      <c r="T61" s="134">
        <v>0</v>
      </c>
      <c r="U61" s="134">
        <v>0</v>
      </c>
    </row>
    <row r="62" customFormat="1" spans="1:21">
      <c r="A62" s="82" t="s">
        <v>32</v>
      </c>
      <c r="B62" s="107">
        <f t="shared" si="8"/>
        <v>613.853516</v>
      </c>
      <c r="C62" s="77">
        <f>B62/B65*100</f>
        <v>9.38164350541562</v>
      </c>
      <c r="D62" s="99">
        <v>64.2314903863305</v>
      </c>
      <c r="E62" s="80">
        <v>34.963516</v>
      </c>
      <c r="F62" s="80">
        <v>0</v>
      </c>
      <c r="G62" s="80">
        <v>34.954229</v>
      </c>
      <c r="H62" s="99">
        <v>75</v>
      </c>
      <c r="I62" s="99">
        <v>252</v>
      </c>
      <c r="J62" s="138">
        <v>0.53</v>
      </c>
      <c r="K62" s="139">
        <v>0</v>
      </c>
      <c r="L62" s="140">
        <v>0</v>
      </c>
      <c r="M62" s="140">
        <v>0</v>
      </c>
      <c r="N62" s="119">
        <v>251.36</v>
      </c>
      <c r="O62" s="141">
        <v>43</v>
      </c>
      <c r="P62" s="142">
        <v>5.3</v>
      </c>
      <c r="Q62" s="142">
        <v>0</v>
      </c>
      <c r="R62" s="171">
        <v>0</v>
      </c>
      <c r="S62" s="134">
        <v>0</v>
      </c>
      <c r="T62" s="171">
        <v>0</v>
      </c>
      <c r="U62" s="139">
        <v>0</v>
      </c>
    </row>
    <row r="63" customFormat="1" spans="1:21">
      <c r="A63" s="82" t="s">
        <v>33</v>
      </c>
      <c r="B63" s="107">
        <f t="shared" si="8"/>
        <v>10.12</v>
      </c>
      <c r="C63" s="77">
        <f>B63/B65*100</f>
        <v>0.154665941955452</v>
      </c>
      <c r="D63" s="108">
        <v>51.270553064275</v>
      </c>
      <c r="E63" s="109">
        <v>0</v>
      </c>
      <c r="F63" s="109">
        <v>0</v>
      </c>
      <c r="G63" s="109">
        <v>0</v>
      </c>
      <c r="H63" s="109">
        <v>0</v>
      </c>
      <c r="I63" s="109">
        <v>0</v>
      </c>
      <c r="J63" s="109">
        <v>0</v>
      </c>
      <c r="K63" s="109">
        <v>0</v>
      </c>
      <c r="L63" s="109">
        <v>0</v>
      </c>
      <c r="M63" s="109">
        <v>0</v>
      </c>
      <c r="N63" s="155">
        <v>10.12</v>
      </c>
      <c r="O63" s="109">
        <v>0</v>
      </c>
      <c r="P63" s="109">
        <v>0</v>
      </c>
      <c r="Q63" s="109">
        <v>0</v>
      </c>
      <c r="R63" s="109">
        <v>0</v>
      </c>
      <c r="S63" s="109">
        <v>0</v>
      </c>
      <c r="T63" s="109">
        <v>0</v>
      </c>
      <c r="U63" s="109">
        <v>0</v>
      </c>
    </row>
    <row r="64" customFormat="1" spans="1:21">
      <c r="A64" s="82" t="s">
        <v>31</v>
      </c>
      <c r="B64" s="107">
        <f t="shared" si="8"/>
        <v>27.4</v>
      </c>
      <c r="C64" s="77">
        <f>B64/B65*100</f>
        <v>0.418759566163971</v>
      </c>
      <c r="D64" s="102">
        <v>-24.0997229916898</v>
      </c>
      <c r="E64" s="75">
        <v>5.4</v>
      </c>
      <c r="F64" s="75">
        <v>0</v>
      </c>
      <c r="G64" s="75">
        <v>0</v>
      </c>
      <c r="H64" s="103">
        <v>0</v>
      </c>
      <c r="I64" s="103">
        <v>0</v>
      </c>
      <c r="J64" s="103">
        <v>0</v>
      </c>
      <c r="K64" s="103">
        <v>0</v>
      </c>
      <c r="L64" s="103">
        <v>0</v>
      </c>
      <c r="M64" s="103">
        <v>0</v>
      </c>
      <c r="N64" s="102">
        <v>22</v>
      </c>
      <c r="O64" s="103">
        <v>10</v>
      </c>
      <c r="P64" s="103">
        <v>0</v>
      </c>
      <c r="Q64" s="103">
        <v>0</v>
      </c>
      <c r="R64" s="103">
        <v>0</v>
      </c>
      <c r="S64" s="103">
        <v>0</v>
      </c>
      <c r="T64" s="103">
        <v>0</v>
      </c>
      <c r="U64" s="103">
        <v>0</v>
      </c>
    </row>
    <row r="65" customFormat="1" spans="1:21">
      <c r="A65" s="82" t="s">
        <v>42</v>
      </c>
      <c r="B65" s="107">
        <f t="shared" si="8"/>
        <v>6543.134107</v>
      </c>
      <c r="D65" s="82">
        <v>21.22</v>
      </c>
      <c r="E65" s="94">
        <f t="shared" ref="E65:U65" si="9">SUM(E59:E64)</f>
        <v>1479.556546</v>
      </c>
      <c r="F65" s="94">
        <f t="shared" si="9"/>
        <v>14.6829</v>
      </c>
      <c r="G65" s="94">
        <f t="shared" si="9"/>
        <v>952.353843</v>
      </c>
      <c r="H65" s="94">
        <f t="shared" si="9"/>
        <v>91.873397</v>
      </c>
      <c r="I65" s="94">
        <f t="shared" si="9"/>
        <v>1156.7</v>
      </c>
      <c r="J65" s="94">
        <f t="shared" si="9"/>
        <v>197.798392</v>
      </c>
      <c r="K65" s="94">
        <f t="shared" si="9"/>
        <v>272.72</v>
      </c>
      <c r="L65" s="94">
        <f t="shared" si="9"/>
        <v>0</v>
      </c>
      <c r="M65" s="94">
        <f t="shared" si="9"/>
        <v>0</v>
      </c>
      <c r="N65" s="94">
        <f t="shared" si="9"/>
        <v>3329.802872</v>
      </c>
      <c r="O65" s="128">
        <f t="shared" si="9"/>
        <v>949</v>
      </c>
      <c r="P65" s="94">
        <f t="shared" si="9"/>
        <v>118.88</v>
      </c>
      <c r="Q65" s="94">
        <f t="shared" si="9"/>
        <v>791.75</v>
      </c>
      <c r="R65" s="94">
        <f t="shared" si="9"/>
        <v>1283.994165</v>
      </c>
      <c r="S65" s="128">
        <f t="shared" si="9"/>
        <v>158</v>
      </c>
      <c r="T65" s="94">
        <f t="shared" si="9"/>
        <v>260.97</v>
      </c>
      <c r="U65" s="94">
        <f t="shared" si="9"/>
        <v>41.79</v>
      </c>
    </row>
    <row r="66" customFormat="1" ht="21" customHeight="1" spans="1:21">
      <c r="A66" s="95" t="s">
        <v>49</v>
      </c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</row>
    <row r="67" customFormat="1" ht="14.45" customHeight="1" spans="1:21">
      <c r="A67" s="63" t="s">
        <v>4</v>
      </c>
      <c r="B67" s="63" t="s">
        <v>5</v>
      </c>
      <c r="C67" s="64" t="s">
        <v>6</v>
      </c>
      <c r="D67" s="65" t="s">
        <v>7</v>
      </c>
      <c r="E67" s="66" t="s">
        <v>8</v>
      </c>
      <c r="F67" s="66"/>
      <c r="G67" s="67"/>
      <c r="H67" s="68" t="s">
        <v>9</v>
      </c>
      <c r="I67" s="110"/>
      <c r="J67" s="64" t="s">
        <v>10</v>
      </c>
      <c r="K67" s="64" t="s">
        <v>11</v>
      </c>
      <c r="L67" s="111" t="s">
        <v>12</v>
      </c>
      <c r="M67" s="112"/>
      <c r="N67" s="63" t="s">
        <v>13</v>
      </c>
      <c r="O67" s="63" t="s">
        <v>14</v>
      </c>
      <c r="P67" s="64" t="s">
        <v>44</v>
      </c>
      <c r="Q67" s="64" t="s">
        <v>16</v>
      </c>
      <c r="R67" s="64" t="s">
        <v>17</v>
      </c>
      <c r="S67" s="68" t="s">
        <v>18</v>
      </c>
      <c r="T67" s="110"/>
      <c r="U67" s="63" t="s">
        <v>19</v>
      </c>
    </row>
    <row r="68" customFormat="1" ht="32.4" spans="1:21">
      <c r="A68" s="69"/>
      <c r="B68" s="69"/>
      <c r="C68" s="70"/>
      <c r="D68" s="71"/>
      <c r="E68" s="72" t="s">
        <v>8</v>
      </c>
      <c r="F68" s="72" t="s">
        <v>20</v>
      </c>
      <c r="G68" s="73" t="s">
        <v>21</v>
      </c>
      <c r="H68" s="74" t="s">
        <v>22</v>
      </c>
      <c r="I68" s="74" t="s">
        <v>23</v>
      </c>
      <c r="J68" s="70"/>
      <c r="K68" s="70"/>
      <c r="L68" s="74" t="s">
        <v>24</v>
      </c>
      <c r="M68" s="74" t="s">
        <v>25</v>
      </c>
      <c r="N68" s="69"/>
      <c r="O68" s="69"/>
      <c r="P68" s="70"/>
      <c r="Q68" s="70"/>
      <c r="R68" s="70"/>
      <c r="S68" s="158" t="s">
        <v>26</v>
      </c>
      <c r="T68" s="158" t="s">
        <v>27</v>
      </c>
      <c r="U68" s="69"/>
    </row>
    <row r="69" customFormat="1" spans="1:21">
      <c r="A69" s="82" t="s">
        <v>28</v>
      </c>
      <c r="B69" s="75">
        <f t="shared" ref="B69:B72" si="10">SUM(H69:N69)+E69+F69</f>
        <v>3405.986174</v>
      </c>
      <c r="C69" s="77">
        <f>B69/B72*100</f>
        <v>60.7546368210881</v>
      </c>
      <c r="D69" s="75">
        <v>12.7486380772394</v>
      </c>
      <c r="E69" s="75">
        <v>474.614055</v>
      </c>
      <c r="F69" s="75">
        <v>0</v>
      </c>
      <c r="G69" s="75">
        <v>273.114055</v>
      </c>
      <c r="H69" s="75">
        <v>116.162916</v>
      </c>
      <c r="I69" s="75">
        <v>910.3</v>
      </c>
      <c r="J69" s="77">
        <v>138.786148</v>
      </c>
      <c r="K69" s="77">
        <v>70.52</v>
      </c>
      <c r="L69" s="103">
        <v>0</v>
      </c>
      <c r="M69" s="103">
        <v>0</v>
      </c>
      <c r="N69" s="102">
        <v>1695.603055</v>
      </c>
      <c r="O69" s="103">
        <v>255</v>
      </c>
      <c r="P69" s="92">
        <v>429.62</v>
      </c>
      <c r="Q69" s="92">
        <v>354.74</v>
      </c>
      <c r="R69" s="102">
        <v>892.447948000001</v>
      </c>
      <c r="S69" s="152">
        <v>304</v>
      </c>
      <c r="T69" s="92">
        <v>308.66</v>
      </c>
      <c r="U69" s="170">
        <v>28.05</v>
      </c>
    </row>
    <row r="70" customFormat="1" spans="1:21">
      <c r="A70" s="82" t="s">
        <v>29</v>
      </c>
      <c r="B70" s="107">
        <f t="shared" si="10"/>
        <v>1188.35</v>
      </c>
      <c r="C70" s="77">
        <f>B70/B72*100</f>
        <v>21.1973181856903</v>
      </c>
      <c r="D70" s="96">
        <v>56.5596016020236</v>
      </c>
      <c r="E70" s="96">
        <v>301.36</v>
      </c>
      <c r="F70" s="96">
        <v>0</v>
      </c>
      <c r="G70" s="96">
        <v>212.25</v>
      </c>
      <c r="H70" s="96">
        <v>0</v>
      </c>
      <c r="I70" s="129">
        <v>0</v>
      </c>
      <c r="J70" s="130">
        <v>18.57</v>
      </c>
      <c r="K70" s="131">
        <v>0</v>
      </c>
      <c r="L70" s="129">
        <v>0</v>
      </c>
      <c r="M70" s="129">
        <v>0</v>
      </c>
      <c r="N70" s="130">
        <v>868.42</v>
      </c>
      <c r="O70" s="129">
        <v>251</v>
      </c>
      <c r="P70" s="96">
        <v>40.34</v>
      </c>
      <c r="Q70" s="96">
        <v>30.99</v>
      </c>
      <c r="R70" s="130">
        <v>20.85</v>
      </c>
      <c r="S70" s="103">
        <v>0</v>
      </c>
      <c r="T70" s="103">
        <v>0</v>
      </c>
      <c r="U70" s="103">
        <v>0</v>
      </c>
    </row>
    <row r="71" customFormat="1" spans="1:21">
      <c r="A71" s="82" t="s">
        <v>32</v>
      </c>
      <c r="B71" s="107">
        <f t="shared" si="10"/>
        <v>1011.797534</v>
      </c>
      <c r="C71" s="77">
        <f>B71/B72*100</f>
        <v>18.0480449932216</v>
      </c>
      <c r="D71" s="99">
        <v>137.236424328634</v>
      </c>
      <c r="E71" s="80">
        <v>64.296474</v>
      </c>
      <c r="F71" s="80">
        <v>0</v>
      </c>
      <c r="G71" s="80">
        <v>58.866242</v>
      </c>
      <c r="H71" s="99">
        <v>0</v>
      </c>
      <c r="I71" s="99">
        <v>358.3</v>
      </c>
      <c r="J71" s="138">
        <v>0.78106</v>
      </c>
      <c r="K71" s="139">
        <v>0</v>
      </c>
      <c r="L71" s="140">
        <v>0</v>
      </c>
      <c r="M71" s="140">
        <v>0</v>
      </c>
      <c r="N71" s="119">
        <v>588.42</v>
      </c>
      <c r="O71" s="141">
        <v>42</v>
      </c>
      <c r="P71" s="142">
        <v>9.1</v>
      </c>
      <c r="Q71" s="142">
        <v>19.4</v>
      </c>
      <c r="R71" s="171">
        <v>0</v>
      </c>
      <c r="S71" s="171">
        <v>0</v>
      </c>
      <c r="T71" s="171">
        <v>0</v>
      </c>
      <c r="U71" s="139">
        <v>0</v>
      </c>
    </row>
    <row r="72" customFormat="1" spans="1:21">
      <c r="A72" s="82" t="s">
        <v>42</v>
      </c>
      <c r="B72" s="107">
        <f t="shared" si="10"/>
        <v>5606.133708</v>
      </c>
      <c r="D72" s="77">
        <v>33.28</v>
      </c>
      <c r="E72" s="94">
        <f t="shared" ref="E72:U72" si="11">SUM(E69:E71)</f>
        <v>840.270529</v>
      </c>
      <c r="F72" s="94">
        <f t="shared" si="11"/>
        <v>0</v>
      </c>
      <c r="G72" s="94">
        <f t="shared" si="11"/>
        <v>544.230297</v>
      </c>
      <c r="H72" s="94">
        <f t="shared" si="11"/>
        <v>116.162916</v>
      </c>
      <c r="I72" s="94">
        <f t="shared" si="11"/>
        <v>1268.6</v>
      </c>
      <c r="J72" s="94">
        <f t="shared" si="11"/>
        <v>158.137208</v>
      </c>
      <c r="K72" s="94">
        <f t="shared" si="11"/>
        <v>70.52</v>
      </c>
      <c r="L72" s="94">
        <f t="shared" si="11"/>
        <v>0</v>
      </c>
      <c r="M72" s="94">
        <f t="shared" si="11"/>
        <v>0</v>
      </c>
      <c r="N72" s="94">
        <f t="shared" si="11"/>
        <v>3152.443055</v>
      </c>
      <c r="O72" s="128">
        <f t="shared" si="11"/>
        <v>548</v>
      </c>
      <c r="P72" s="94">
        <f t="shared" si="11"/>
        <v>479.06</v>
      </c>
      <c r="Q72" s="94">
        <f t="shared" si="11"/>
        <v>405.13</v>
      </c>
      <c r="R72" s="94">
        <f t="shared" si="11"/>
        <v>913.297948000001</v>
      </c>
      <c r="S72" s="94">
        <f t="shared" si="11"/>
        <v>304</v>
      </c>
      <c r="T72" s="94">
        <f t="shared" si="11"/>
        <v>308.66</v>
      </c>
      <c r="U72" s="94">
        <f t="shared" si="11"/>
        <v>28.05</v>
      </c>
    </row>
    <row r="73" customFormat="1" ht="17.4" spans="1:21">
      <c r="A73" s="95" t="s">
        <v>50</v>
      </c>
      <c r="B73" s="9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</row>
    <row r="74" customFormat="1" ht="14.45" customHeight="1" spans="1:21">
      <c r="A74" s="63" t="s">
        <v>4</v>
      </c>
      <c r="B74" s="63" t="s">
        <v>5</v>
      </c>
      <c r="C74" s="64" t="s">
        <v>6</v>
      </c>
      <c r="D74" s="65" t="s">
        <v>7</v>
      </c>
      <c r="E74" s="66" t="s">
        <v>8</v>
      </c>
      <c r="F74" s="66"/>
      <c r="G74" s="67"/>
      <c r="H74" s="68" t="s">
        <v>9</v>
      </c>
      <c r="I74" s="110"/>
      <c r="J74" s="64" t="s">
        <v>10</v>
      </c>
      <c r="K74" s="64" t="s">
        <v>11</v>
      </c>
      <c r="L74" s="111" t="s">
        <v>12</v>
      </c>
      <c r="M74" s="112"/>
      <c r="N74" s="63" t="s">
        <v>13</v>
      </c>
      <c r="O74" s="63" t="s">
        <v>14</v>
      </c>
      <c r="P74" s="64" t="s">
        <v>44</v>
      </c>
      <c r="Q74" s="64" t="s">
        <v>16</v>
      </c>
      <c r="R74" s="64" t="s">
        <v>17</v>
      </c>
      <c r="S74" s="68" t="s">
        <v>18</v>
      </c>
      <c r="T74" s="110"/>
      <c r="U74" s="63" t="s">
        <v>19</v>
      </c>
    </row>
    <row r="75" customFormat="1" ht="32.4" spans="1:21">
      <c r="A75" s="69"/>
      <c r="B75" s="69"/>
      <c r="C75" s="70"/>
      <c r="D75" s="71"/>
      <c r="E75" s="72" t="s">
        <v>8</v>
      </c>
      <c r="F75" s="72" t="s">
        <v>20</v>
      </c>
      <c r="G75" s="73" t="s">
        <v>21</v>
      </c>
      <c r="H75" s="74" t="s">
        <v>22</v>
      </c>
      <c r="I75" s="74" t="s">
        <v>23</v>
      </c>
      <c r="J75" s="70"/>
      <c r="K75" s="70"/>
      <c r="L75" s="74" t="s">
        <v>24</v>
      </c>
      <c r="M75" s="74" t="s">
        <v>25</v>
      </c>
      <c r="N75" s="69"/>
      <c r="O75" s="69"/>
      <c r="P75" s="70"/>
      <c r="Q75" s="70"/>
      <c r="R75" s="70"/>
      <c r="S75" s="158" t="s">
        <v>26</v>
      </c>
      <c r="T75" s="158" t="s">
        <v>27</v>
      </c>
      <c r="U75" s="69"/>
    </row>
    <row r="76" customFormat="1" spans="1:21">
      <c r="A76" s="82" t="s">
        <v>28</v>
      </c>
      <c r="B76" s="75">
        <f t="shared" ref="B76:B80" si="12">SUM(H76:N76)+E76+F76</f>
        <v>2681.574542</v>
      </c>
      <c r="C76" s="77">
        <f>B76/B80*100</f>
        <v>70.1137014722326</v>
      </c>
      <c r="D76" s="75">
        <v>0.825092547116642</v>
      </c>
      <c r="E76" s="75">
        <v>431.124097</v>
      </c>
      <c r="F76" s="75">
        <v>0</v>
      </c>
      <c r="G76" s="75">
        <v>231.264457</v>
      </c>
      <c r="H76" s="75">
        <v>17.132476</v>
      </c>
      <c r="I76" s="75">
        <v>635.73</v>
      </c>
      <c r="J76" s="77">
        <v>118.250148</v>
      </c>
      <c r="K76" s="77">
        <v>113.99</v>
      </c>
      <c r="L76" s="103">
        <v>0</v>
      </c>
      <c r="M76" s="103">
        <v>0</v>
      </c>
      <c r="N76" s="102">
        <v>1365.347821</v>
      </c>
      <c r="O76" s="103">
        <v>309</v>
      </c>
      <c r="P76" s="189">
        <v>105.21</v>
      </c>
      <c r="Q76" s="189">
        <v>691.77</v>
      </c>
      <c r="R76" s="102">
        <v>1384.067542</v>
      </c>
      <c r="S76" s="172">
        <v>298</v>
      </c>
      <c r="T76" s="173">
        <v>333.73</v>
      </c>
      <c r="U76" s="170">
        <v>27.67</v>
      </c>
    </row>
    <row r="77" customFormat="1" spans="1:21">
      <c r="A77" s="82" t="s">
        <v>29</v>
      </c>
      <c r="B77" s="107">
        <f t="shared" si="12"/>
        <v>-0.13</v>
      </c>
      <c r="C77" s="77">
        <f>B77/B80*100</f>
        <v>-0.00339904076826153</v>
      </c>
      <c r="D77" s="175">
        <v>-161.904761904762</v>
      </c>
      <c r="E77" s="175">
        <v>0</v>
      </c>
      <c r="F77" s="175">
        <v>0</v>
      </c>
      <c r="G77" s="175">
        <v>0</v>
      </c>
      <c r="H77" s="175">
        <v>0</v>
      </c>
      <c r="I77" s="175">
        <v>0</v>
      </c>
      <c r="J77" s="175">
        <v>0.02</v>
      </c>
      <c r="K77" s="175">
        <v>0</v>
      </c>
      <c r="L77" s="190">
        <v>0</v>
      </c>
      <c r="M77" s="175">
        <v>0</v>
      </c>
      <c r="N77" s="175">
        <v>-0.15</v>
      </c>
      <c r="O77" s="190">
        <v>0</v>
      </c>
      <c r="P77" s="175">
        <v>2</v>
      </c>
      <c r="Q77" s="175">
        <v>2.86</v>
      </c>
      <c r="R77" s="175">
        <v>0</v>
      </c>
      <c r="S77" s="190">
        <v>0</v>
      </c>
      <c r="T77" s="175">
        <v>0</v>
      </c>
      <c r="U77" s="175">
        <v>0</v>
      </c>
    </row>
    <row r="78" customFormat="1" spans="1:21">
      <c r="A78" s="82" t="s">
        <v>32</v>
      </c>
      <c r="B78" s="107">
        <f t="shared" si="12"/>
        <v>1143.163895</v>
      </c>
      <c r="C78" s="77">
        <f>B78/B80*100</f>
        <v>29.8896975685357</v>
      </c>
      <c r="D78" s="99">
        <v>58.4214489627169</v>
      </c>
      <c r="E78" s="80">
        <v>254.521775</v>
      </c>
      <c r="F78" s="80">
        <v>0</v>
      </c>
      <c r="G78" s="80">
        <v>251.656731</v>
      </c>
      <c r="H78" s="99">
        <v>0</v>
      </c>
      <c r="I78" s="99">
        <v>151.6</v>
      </c>
      <c r="J78" s="138">
        <v>0.87212</v>
      </c>
      <c r="K78" s="139">
        <v>0</v>
      </c>
      <c r="L78" s="140">
        <v>0</v>
      </c>
      <c r="M78" s="140">
        <v>0</v>
      </c>
      <c r="N78" s="119">
        <v>736.17</v>
      </c>
      <c r="O78" s="141">
        <v>104</v>
      </c>
      <c r="P78" s="142">
        <v>8.4</v>
      </c>
      <c r="Q78" s="142">
        <v>0</v>
      </c>
      <c r="R78" s="171">
        <v>0</v>
      </c>
      <c r="S78" s="172">
        <v>0</v>
      </c>
      <c r="T78" s="171">
        <v>0</v>
      </c>
      <c r="U78" s="139">
        <v>0</v>
      </c>
    </row>
    <row r="79" customFormat="1" spans="1:21">
      <c r="A79" s="82" t="s">
        <v>35</v>
      </c>
      <c r="B79" s="107">
        <f t="shared" si="12"/>
        <v>0</v>
      </c>
      <c r="C79" s="77">
        <f>B79/B80*100</f>
        <v>0</v>
      </c>
      <c r="D79" s="103">
        <v>0</v>
      </c>
      <c r="E79" s="103">
        <v>0</v>
      </c>
      <c r="F79" s="103">
        <v>0</v>
      </c>
      <c r="G79" s="103">
        <v>0</v>
      </c>
      <c r="H79" s="103">
        <v>0</v>
      </c>
      <c r="I79" s="103">
        <v>0</v>
      </c>
      <c r="J79" s="103">
        <v>0</v>
      </c>
      <c r="K79" s="103">
        <v>0</v>
      </c>
      <c r="L79" s="103">
        <v>0</v>
      </c>
      <c r="M79" s="103">
        <v>0</v>
      </c>
      <c r="N79" s="103">
        <v>0</v>
      </c>
      <c r="O79" s="103">
        <v>0</v>
      </c>
      <c r="P79" s="103">
        <v>0</v>
      </c>
      <c r="Q79" s="103">
        <v>0</v>
      </c>
      <c r="R79" s="103">
        <v>0</v>
      </c>
      <c r="S79" s="103">
        <v>0</v>
      </c>
      <c r="T79" s="103">
        <v>0</v>
      </c>
      <c r="U79" s="103">
        <v>0</v>
      </c>
    </row>
    <row r="80" customFormat="1" spans="1:21">
      <c r="A80" s="82" t="s">
        <v>42</v>
      </c>
      <c r="B80" s="107">
        <f t="shared" si="12"/>
        <v>3824.608437</v>
      </c>
      <c r="C80" s="82"/>
      <c r="D80" s="77">
        <v>-20.95</v>
      </c>
      <c r="E80" s="94">
        <f t="shared" ref="E80:U80" si="13">SUM(E76:E79)</f>
        <v>685.645872</v>
      </c>
      <c r="F80" s="94">
        <f t="shared" si="13"/>
        <v>0</v>
      </c>
      <c r="G80" s="94">
        <f t="shared" si="13"/>
        <v>482.921188</v>
      </c>
      <c r="H80" s="94">
        <f t="shared" si="13"/>
        <v>17.132476</v>
      </c>
      <c r="I80" s="94">
        <f t="shared" si="13"/>
        <v>787.33</v>
      </c>
      <c r="J80" s="94">
        <f t="shared" si="13"/>
        <v>119.142268</v>
      </c>
      <c r="K80" s="94">
        <f t="shared" si="13"/>
        <v>113.99</v>
      </c>
      <c r="L80" s="94">
        <f t="shared" si="13"/>
        <v>0</v>
      </c>
      <c r="M80" s="94">
        <f t="shared" si="13"/>
        <v>0</v>
      </c>
      <c r="N80" s="94">
        <f t="shared" si="13"/>
        <v>2101.367821</v>
      </c>
      <c r="O80" s="128">
        <f t="shared" si="13"/>
        <v>413</v>
      </c>
      <c r="P80" s="94">
        <f t="shared" si="13"/>
        <v>115.61</v>
      </c>
      <c r="Q80" s="94">
        <f t="shared" si="13"/>
        <v>694.63</v>
      </c>
      <c r="R80" s="94">
        <f t="shared" si="13"/>
        <v>1384.067542</v>
      </c>
      <c r="S80" s="172">
        <f t="shared" si="13"/>
        <v>298</v>
      </c>
      <c r="T80" s="94">
        <f t="shared" si="13"/>
        <v>333.73</v>
      </c>
      <c r="U80" s="94">
        <f t="shared" si="13"/>
        <v>27.67</v>
      </c>
    </row>
    <row r="81" customFormat="1" ht="17.4" spans="1:21">
      <c r="A81" s="95" t="s">
        <v>51</v>
      </c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</row>
    <row r="82" customFormat="1" ht="14.45" customHeight="1" spans="1:21">
      <c r="A82" s="63" t="s">
        <v>4</v>
      </c>
      <c r="B82" s="63" t="s">
        <v>5</v>
      </c>
      <c r="C82" s="64" t="s">
        <v>6</v>
      </c>
      <c r="D82" s="65" t="s">
        <v>7</v>
      </c>
      <c r="E82" s="66" t="s">
        <v>8</v>
      </c>
      <c r="F82" s="66"/>
      <c r="G82" s="67"/>
      <c r="H82" s="68" t="s">
        <v>9</v>
      </c>
      <c r="I82" s="110"/>
      <c r="J82" s="64" t="s">
        <v>10</v>
      </c>
      <c r="K82" s="64" t="s">
        <v>11</v>
      </c>
      <c r="L82" s="111" t="s">
        <v>12</v>
      </c>
      <c r="M82" s="112"/>
      <c r="N82" s="63" t="s">
        <v>13</v>
      </c>
      <c r="O82" s="63" t="s">
        <v>14</v>
      </c>
      <c r="P82" s="64" t="s">
        <v>44</v>
      </c>
      <c r="Q82" s="64" t="s">
        <v>16</v>
      </c>
      <c r="R82" s="64" t="s">
        <v>17</v>
      </c>
      <c r="S82" s="68" t="s">
        <v>18</v>
      </c>
      <c r="T82" s="110"/>
      <c r="U82" s="63" t="s">
        <v>19</v>
      </c>
    </row>
    <row r="83" customFormat="1" ht="32.4" spans="1:21">
      <c r="A83" s="69"/>
      <c r="B83" s="69"/>
      <c r="C83" s="70"/>
      <c r="D83" s="71"/>
      <c r="E83" s="72" t="s">
        <v>8</v>
      </c>
      <c r="F83" s="72" t="s">
        <v>20</v>
      </c>
      <c r="G83" s="73" t="s">
        <v>21</v>
      </c>
      <c r="H83" s="74" t="s">
        <v>22</v>
      </c>
      <c r="I83" s="74" t="s">
        <v>23</v>
      </c>
      <c r="J83" s="70"/>
      <c r="K83" s="70"/>
      <c r="L83" s="74" t="s">
        <v>24</v>
      </c>
      <c r="M83" s="74" t="s">
        <v>25</v>
      </c>
      <c r="N83" s="69"/>
      <c r="O83" s="69"/>
      <c r="P83" s="70"/>
      <c r="Q83" s="70"/>
      <c r="R83" s="70"/>
      <c r="S83" s="158" t="s">
        <v>26</v>
      </c>
      <c r="T83" s="158" t="s">
        <v>27</v>
      </c>
      <c r="U83" s="69"/>
    </row>
    <row r="84" customFormat="1" spans="1:21">
      <c r="A84" s="82" t="s">
        <v>29</v>
      </c>
      <c r="B84" s="75">
        <f t="shared" ref="B84:B88" si="14">SUM(H84:N84)+E84+F84</f>
        <v>3245.63</v>
      </c>
      <c r="C84" s="77">
        <f>B84/B88*100</f>
        <v>62.7926816068393</v>
      </c>
      <c r="D84" s="96">
        <v>-15.4832275234231</v>
      </c>
      <c r="E84" s="96">
        <v>1263.81</v>
      </c>
      <c r="F84" s="96">
        <v>0</v>
      </c>
      <c r="G84" s="96">
        <v>414.98</v>
      </c>
      <c r="H84" s="96">
        <v>0</v>
      </c>
      <c r="I84" s="129">
        <v>0</v>
      </c>
      <c r="J84" s="130">
        <v>208.09</v>
      </c>
      <c r="K84" s="131">
        <v>0</v>
      </c>
      <c r="L84" s="129">
        <v>0</v>
      </c>
      <c r="M84" s="129">
        <v>0</v>
      </c>
      <c r="N84" s="130">
        <v>1773.73</v>
      </c>
      <c r="O84" s="129">
        <v>595</v>
      </c>
      <c r="P84" s="96">
        <v>273.52</v>
      </c>
      <c r="Q84" s="96">
        <v>1656.87</v>
      </c>
      <c r="R84" s="130">
        <v>1421.06</v>
      </c>
      <c r="S84" s="103">
        <v>0</v>
      </c>
      <c r="T84" s="103">
        <v>0</v>
      </c>
      <c r="U84" s="103">
        <v>0</v>
      </c>
    </row>
    <row r="85" customFormat="1" spans="1:21">
      <c r="A85" s="82" t="s">
        <v>30</v>
      </c>
      <c r="B85" s="75">
        <f t="shared" si="14"/>
        <v>0</v>
      </c>
      <c r="C85" s="77">
        <f>B85/B88*100</f>
        <v>0</v>
      </c>
      <c r="D85" s="129">
        <v>0</v>
      </c>
      <c r="E85" s="129">
        <v>0</v>
      </c>
      <c r="F85" s="129">
        <v>0</v>
      </c>
      <c r="G85" s="129">
        <v>0</v>
      </c>
      <c r="H85" s="129">
        <v>0</v>
      </c>
      <c r="I85" s="129">
        <v>0</v>
      </c>
      <c r="J85" s="129">
        <v>0</v>
      </c>
      <c r="K85" s="129">
        <v>0</v>
      </c>
      <c r="L85" s="129">
        <v>0</v>
      </c>
      <c r="M85" s="129">
        <v>0</v>
      </c>
      <c r="N85" s="129">
        <v>0</v>
      </c>
      <c r="O85" s="129">
        <v>0</v>
      </c>
      <c r="P85" s="129">
        <v>0</v>
      </c>
      <c r="Q85" s="129">
        <v>0</v>
      </c>
      <c r="R85" s="129">
        <v>0</v>
      </c>
      <c r="S85" s="129">
        <v>0</v>
      </c>
      <c r="T85" s="129">
        <v>0</v>
      </c>
      <c r="U85" s="129">
        <v>0</v>
      </c>
    </row>
    <row r="86" customFormat="1" spans="1:21">
      <c r="A86" s="82" t="s">
        <v>32</v>
      </c>
      <c r="B86" s="75">
        <f t="shared" si="14"/>
        <v>950.912983</v>
      </c>
      <c r="C86" s="77">
        <f>B86/B88*100</f>
        <v>18.3971605442792</v>
      </c>
      <c r="D86" s="99">
        <v>-23.5342331816208</v>
      </c>
      <c r="E86" s="80">
        <v>190.559803</v>
      </c>
      <c r="F86" s="80">
        <v>22.4</v>
      </c>
      <c r="G86" s="80">
        <v>161.564287</v>
      </c>
      <c r="H86" s="99">
        <v>15</v>
      </c>
      <c r="I86" s="99">
        <v>229.4</v>
      </c>
      <c r="J86" s="138">
        <v>1.87318</v>
      </c>
      <c r="K86" s="139">
        <v>0</v>
      </c>
      <c r="L86" s="140">
        <v>0</v>
      </c>
      <c r="M86" s="140">
        <v>0</v>
      </c>
      <c r="N86" s="119">
        <v>491.68</v>
      </c>
      <c r="O86" s="141">
        <v>73</v>
      </c>
      <c r="P86" s="142">
        <v>9.9</v>
      </c>
      <c r="Q86" s="142">
        <v>9.046</v>
      </c>
      <c r="R86" s="171">
        <v>0</v>
      </c>
      <c r="S86" s="134">
        <v>0</v>
      </c>
      <c r="T86" s="171">
        <v>0</v>
      </c>
      <c r="U86" s="139">
        <v>0</v>
      </c>
    </row>
    <row r="87" customFormat="1" spans="1:21">
      <c r="A87" s="82" t="s">
        <v>38</v>
      </c>
      <c r="B87" s="75">
        <f t="shared" si="14"/>
        <v>972.26</v>
      </c>
      <c r="C87" s="77">
        <f>B87/B88*100</f>
        <v>18.8101578488816</v>
      </c>
      <c r="D87" s="99" t="s">
        <v>41</v>
      </c>
      <c r="E87" s="80">
        <v>306.26</v>
      </c>
      <c r="F87" s="80">
        <v>0</v>
      </c>
      <c r="G87" s="80">
        <v>297.99</v>
      </c>
      <c r="H87" s="99">
        <v>100</v>
      </c>
      <c r="I87" s="99">
        <v>566</v>
      </c>
      <c r="J87" s="138">
        <v>0</v>
      </c>
      <c r="K87" s="139">
        <v>0</v>
      </c>
      <c r="L87" s="140">
        <v>0</v>
      </c>
      <c r="M87" s="140">
        <v>0</v>
      </c>
      <c r="N87" s="119">
        <v>0</v>
      </c>
      <c r="O87" s="141">
        <v>143</v>
      </c>
      <c r="P87" s="142">
        <v>4</v>
      </c>
      <c r="Q87" s="142">
        <v>0</v>
      </c>
      <c r="R87" s="171">
        <v>0</v>
      </c>
      <c r="S87" s="134">
        <v>0</v>
      </c>
      <c r="T87" s="171">
        <v>0</v>
      </c>
      <c r="U87" s="139">
        <v>0</v>
      </c>
    </row>
    <row r="88" customFormat="1" spans="1:21">
      <c r="A88" s="82" t="s">
        <v>42</v>
      </c>
      <c r="B88" s="75">
        <f t="shared" si="14"/>
        <v>5168.802983</v>
      </c>
      <c r="C88" s="82"/>
      <c r="D88" s="75">
        <v>-4.77</v>
      </c>
      <c r="E88" s="75">
        <f t="shared" ref="E88:U88" si="15">SUM(E84:E87)</f>
        <v>1760.629803</v>
      </c>
      <c r="F88" s="75">
        <f t="shared" si="15"/>
        <v>22.4</v>
      </c>
      <c r="G88" s="75">
        <f t="shared" si="15"/>
        <v>874.534287</v>
      </c>
      <c r="H88" s="75">
        <f t="shared" si="15"/>
        <v>115</v>
      </c>
      <c r="I88" s="75">
        <f t="shared" si="15"/>
        <v>795.4</v>
      </c>
      <c r="J88" s="75">
        <f t="shared" si="15"/>
        <v>209.96318</v>
      </c>
      <c r="K88" s="75">
        <f t="shared" si="15"/>
        <v>0</v>
      </c>
      <c r="L88" s="75">
        <f t="shared" si="15"/>
        <v>0</v>
      </c>
      <c r="M88" s="75">
        <f t="shared" si="15"/>
        <v>0</v>
      </c>
      <c r="N88" s="75">
        <f t="shared" si="15"/>
        <v>2265.41</v>
      </c>
      <c r="O88" s="85">
        <f t="shared" si="15"/>
        <v>811</v>
      </c>
      <c r="P88" s="75">
        <f t="shared" si="15"/>
        <v>287.42</v>
      </c>
      <c r="Q88" s="75">
        <f t="shared" si="15"/>
        <v>1665.916</v>
      </c>
      <c r="R88" s="75">
        <f t="shared" si="15"/>
        <v>1421.06</v>
      </c>
      <c r="S88" s="134">
        <f t="shared" si="15"/>
        <v>0</v>
      </c>
      <c r="T88" s="75">
        <f t="shared" si="15"/>
        <v>0</v>
      </c>
      <c r="U88" s="75">
        <f t="shared" si="15"/>
        <v>0</v>
      </c>
    </row>
    <row r="89" customFormat="1" ht="17.4" spans="1:21">
      <c r="A89" s="95" t="s">
        <v>52</v>
      </c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</row>
    <row r="90" customFormat="1" ht="14.45" customHeight="1" spans="1:21">
      <c r="A90" s="63" t="s">
        <v>4</v>
      </c>
      <c r="B90" s="63" t="s">
        <v>5</v>
      </c>
      <c r="C90" s="64" t="s">
        <v>6</v>
      </c>
      <c r="D90" s="65" t="s">
        <v>7</v>
      </c>
      <c r="E90" s="66" t="s">
        <v>8</v>
      </c>
      <c r="F90" s="66"/>
      <c r="G90" s="67"/>
      <c r="H90" s="68" t="s">
        <v>9</v>
      </c>
      <c r="I90" s="110"/>
      <c r="J90" s="64" t="s">
        <v>10</v>
      </c>
      <c r="K90" s="64" t="s">
        <v>11</v>
      </c>
      <c r="L90" s="111" t="s">
        <v>12</v>
      </c>
      <c r="M90" s="112"/>
      <c r="N90" s="63" t="s">
        <v>13</v>
      </c>
      <c r="O90" s="63" t="s">
        <v>14</v>
      </c>
      <c r="P90" s="64" t="s">
        <v>44</v>
      </c>
      <c r="Q90" s="64" t="s">
        <v>16</v>
      </c>
      <c r="R90" s="64" t="s">
        <v>17</v>
      </c>
      <c r="S90" s="68" t="s">
        <v>18</v>
      </c>
      <c r="T90" s="110"/>
      <c r="U90" s="63" t="s">
        <v>19</v>
      </c>
    </row>
    <row r="91" customFormat="1" ht="32.4" spans="1:21">
      <c r="A91" s="69"/>
      <c r="B91" s="69"/>
      <c r="C91" s="70"/>
      <c r="D91" s="71"/>
      <c r="E91" s="72" t="s">
        <v>8</v>
      </c>
      <c r="F91" s="72" t="s">
        <v>20</v>
      </c>
      <c r="G91" s="73" t="s">
        <v>21</v>
      </c>
      <c r="H91" s="74" t="s">
        <v>22</v>
      </c>
      <c r="I91" s="74" t="s">
        <v>23</v>
      </c>
      <c r="J91" s="70"/>
      <c r="K91" s="70"/>
      <c r="L91" s="74" t="s">
        <v>24</v>
      </c>
      <c r="M91" s="74" t="s">
        <v>25</v>
      </c>
      <c r="N91" s="69"/>
      <c r="O91" s="69"/>
      <c r="P91" s="70"/>
      <c r="Q91" s="70"/>
      <c r="R91" s="70"/>
      <c r="S91" s="158" t="s">
        <v>26</v>
      </c>
      <c r="T91" s="158" t="s">
        <v>27</v>
      </c>
      <c r="U91" s="69"/>
    </row>
    <row r="92" customFormat="1" spans="1:21">
      <c r="A92" s="82" t="s">
        <v>28</v>
      </c>
      <c r="B92" s="75">
        <f t="shared" ref="B92:B105" si="16">SUM(H92:N92)+E92+F92</f>
        <v>10082.939131</v>
      </c>
      <c r="C92" s="77">
        <f>B92/B105*100</f>
        <v>10.5680235120705</v>
      </c>
      <c r="D92" s="77">
        <v>-2.15725413212514</v>
      </c>
      <c r="E92" s="75">
        <v>1596.74</v>
      </c>
      <c r="F92" s="75">
        <v>0</v>
      </c>
      <c r="G92" s="75">
        <v>842.57</v>
      </c>
      <c r="H92" s="75">
        <v>143.12</v>
      </c>
      <c r="I92" s="191">
        <v>3277.019131</v>
      </c>
      <c r="J92" s="77">
        <v>241.52</v>
      </c>
      <c r="K92" s="77">
        <v>151.41</v>
      </c>
      <c r="L92" s="103">
        <v>0</v>
      </c>
      <c r="M92" s="102">
        <v>0</v>
      </c>
      <c r="N92" s="102">
        <v>4673.13</v>
      </c>
      <c r="O92" s="103">
        <v>717</v>
      </c>
      <c r="P92" s="92">
        <v>293.73</v>
      </c>
      <c r="Q92" s="92">
        <v>2196.78</v>
      </c>
      <c r="R92" s="102">
        <v>1859.28</v>
      </c>
      <c r="S92" s="152">
        <v>1322</v>
      </c>
      <c r="T92" s="92">
        <v>2408.64</v>
      </c>
      <c r="U92" s="170">
        <v>93.19</v>
      </c>
    </row>
    <row r="93" customFormat="1" spans="1:21">
      <c r="A93" s="82" t="s">
        <v>29</v>
      </c>
      <c r="B93" s="75">
        <f t="shared" si="16"/>
        <v>15018.97</v>
      </c>
      <c r="C93" s="77">
        <f>B93/B105*100</f>
        <v>15.7415239767831</v>
      </c>
      <c r="D93" s="77">
        <v>20.1039106020162</v>
      </c>
      <c r="E93" s="75">
        <v>3563.23</v>
      </c>
      <c r="F93" s="75">
        <v>0</v>
      </c>
      <c r="G93" s="102">
        <v>2868.96</v>
      </c>
      <c r="H93" s="75">
        <v>0</v>
      </c>
      <c r="I93" s="75">
        <v>0</v>
      </c>
      <c r="J93" s="122">
        <v>267.52</v>
      </c>
      <c r="K93" s="122">
        <v>367.57</v>
      </c>
      <c r="L93" s="103">
        <v>0</v>
      </c>
      <c r="M93" s="103">
        <v>0</v>
      </c>
      <c r="N93" s="122">
        <v>10820.65</v>
      </c>
      <c r="O93" s="85">
        <v>2746</v>
      </c>
      <c r="P93" s="75">
        <v>213.59</v>
      </c>
      <c r="Q93" s="75">
        <v>817.23</v>
      </c>
      <c r="R93" s="92">
        <v>443.44</v>
      </c>
      <c r="S93" s="103">
        <v>0</v>
      </c>
      <c r="T93" s="103">
        <v>0</v>
      </c>
      <c r="U93" s="103">
        <v>0</v>
      </c>
    </row>
    <row r="94" customFormat="1" spans="1:21">
      <c r="A94" s="82" t="s">
        <v>30</v>
      </c>
      <c r="B94" s="176">
        <f t="shared" si="16"/>
        <v>1278.48055</v>
      </c>
      <c r="C94" s="77">
        <f>B94/B105*100</f>
        <v>1.33998751123918</v>
      </c>
      <c r="D94" s="97">
        <v>-33.7607599005793</v>
      </c>
      <c r="E94" s="177">
        <v>315.16</v>
      </c>
      <c r="F94" s="177">
        <v>2.09</v>
      </c>
      <c r="G94" s="177">
        <v>200.88</v>
      </c>
      <c r="H94" s="133">
        <v>100.21</v>
      </c>
      <c r="I94" s="133">
        <v>0</v>
      </c>
      <c r="J94" s="133">
        <v>57.94055</v>
      </c>
      <c r="K94" s="134">
        <v>0</v>
      </c>
      <c r="L94" s="135">
        <v>0</v>
      </c>
      <c r="M94" s="134">
        <v>0</v>
      </c>
      <c r="N94" s="145">
        <v>803.08</v>
      </c>
      <c r="O94" s="192">
        <v>40</v>
      </c>
      <c r="P94" s="193">
        <v>162.28</v>
      </c>
      <c r="Q94" s="193">
        <v>2328.99</v>
      </c>
      <c r="R94" s="134">
        <v>4840.22</v>
      </c>
      <c r="S94" s="134">
        <v>120</v>
      </c>
      <c r="T94" s="134">
        <v>181.39</v>
      </c>
      <c r="U94" s="200">
        <v>108.14</v>
      </c>
    </row>
    <row r="95" customFormat="1" spans="1:21">
      <c r="A95" s="82" t="s">
        <v>31</v>
      </c>
      <c r="B95" s="176">
        <f t="shared" si="16"/>
        <v>3125.7</v>
      </c>
      <c r="C95" s="77">
        <f>B95/B105*100</f>
        <v>3.27607562264463</v>
      </c>
      <c r="D95" s="89">
        <v>11.3553452845783</v>
      </c>
      <c r="E95" s="75">
        <v>76.1</v>
      </c>
      <c r="F95" s="75">
        <v>0</v>
      </c>
      <c r="G95" s="75">
        <v>92.37</v>
      </c>
      <c r="H95" s="102">
        <v>0</v>
      </c>
      <c r="I95" s="85">
        <v>0</v>
      </c>
      <c r="J95" s="75">
        <v>0</v>
      </c>
      <c r="K95" s="103">
        <v>0</v>
      </c>
      <c r="L95" s="103">
        <v>0</v>
      </c>
      <c r="M95" s="103">
        <v>0</v>
      </c>
      <c r="N95" s="102">
        <v>3049.6</v>
      </c>
      <c r="O95" s="103">
        <v>160</v>
      </c>
      <c r="P95" s="92">
        <v>6.51</v>
      </c>
      <c r="Q95" s="92">
        <v>1901.96</v>
      </c>
      <c r="R95" s="92">
        <v>794.9</v>
      </c>
      <c r="S95" s="103">
        <v>0</v>
      </c>
      <c r="T95" s="103">
        <v>0</v>
      </c>
      <c r="U95" s="75">
        <v>78.06</v>
      </c>
    </row>
    <row r="96" customFormat="1" spans="1:21">
      <c r="A96" s="82" t="s">
        <v>32</v>
      </c>
      <c r="B96" s="176">
        <f t="shared" si="16"/>
        <v>10168.775904</v>
      </c>
      <c r="C96" s="77">
        <f>B96/B105*100</f>
        <v>10.657989842669</v>
      </c>
      <c r="D96" s="138">
        <v>70.5046439016964</v>
      </c>
      <c r="E96" s="80">
        <v>1925.073464</v>
      </c>
      <c r="F96" s="80">
        <v>85.5182</v>
      </c>
      <c r="G96" s="80">
        <v>1465.709124</v>
      </c>
      <c r="H96" s="99">
        <v>100.09</v>
      </c>
      <c r="I96" s="99">
        <v>5467.8</v>
      </c>
      <c r="J96" s="138">
        <v>12.92424</v>
      </c>
      <c r="K96" s="139">
        <v>0</v>
      </c>
      <c r="L96" s="140">
        <v>0</v>
      </c>
      <c r="M96" s="140">
        <v>0</v>
      </c>
      <c r="N96" s="119">
        <v>2577.37</v>
      </c>
      <c r="O96" s="141">
        <v>564</v>
      </c>
      <c r="P96" s="142">
        <v>49.3</v>
      </c>
      <c r="Q96" s="138">
        <v>226.8656</v>
      </c>
      <c r="R96" s="171">
        <v>431.91</v>
      </c>
      <c r="S96" s="152">
        <v>367</v>
      </c>
      <c r="T96" s="171">
        <v>273.81</v>
      </c>
      <c r="U96" s="139">
        <v>0</v>
      </c>
    </row>
    <row r="97" customFormat="1" spans="1:21">
      <c r="A97" s="82" t="s">
        <v>33</v>
      </c>
      <c r="B97" s="176">
        <f t="shared" si="16"/>
        <v>6633.679</v>
      </c>
      <c r="C97" s="77">
        <f>B97/B105*100</f>
        <v>6.95282146730319</v>
      </c>
      <c r="D97" s="178">
        <v>-29.5383123428636</v>
      </c>
      <c r="E97" s="155">
        <v>322.95</v>
      </c>
      <c r="F97" s="155">
        <v>440.729</v>
      </c>
      <c r="G97" s="155">
        <v>265</v>
      </c>
      <c r="H97" s="155">
        <v>932.94</v>
      </c>
      <c r="I97" s="155">
        <v>4294.55</v>
      </c>
      <c r="J97" s="194">
        <v>9.84</v>
      </c>
      <c r="K97" s="109">
        <v>0</v>
      </c>
      <c r="L97" s="109">
        <v>0</v>
      </c>
      <c r="M97" s="109">
        <v>0</v>
      </c>
      <c r="N97" s="155">
        <v>632.67</v>
      </c>
      <c r="O97" s="195">
        <v>216</v>
      </c>
      <c r="P97" s="155">
        <v>99.89</v>
      </c>
      <c r="Q97" s="155">
        <v>1715.75</v>
      </c>
      <c r="R97" s="155">
        <v>4932.42</v>
      </c>
      <c r="S97" s="152">
        <v>17</v>
      </c>
      <c r="T97" s="155">
        <v>69.06</v>
      </c>
      <c r="U97" s="109">
        <v>0</v>
      </c>
    </row>
    <row r="98" customFormat="1" spans="1:21">
      <c r="A98" s="82" t="s">
        <v>34</v>
      </c>
      <c r="B98" s="176">
        <f t="shared" si="16"/>
        <v>8046.73</v>
      </c>
      <c r="C98" s="77">
        <f>B98/B105*100</f>
        <v>8.43385353520914</v>
      </c>
      <c r="D98" s="89">
        <v>-72.6062191450042</v>
      </c>
      <c r="E98" s="92">
        <v>248.7</v>
      </c>
      <c r="F98" s="92">
        <v>0</v>
      </c>
      <c r="G98" s="92">
        <v>212.61</v>
      </c>
      <c r="H98" s="102">
        <v>800.79</v>
      </c>
      <c r="I98" s="102">
        <v>5225.22</v>
      </c>
      <c r="J98" s="102">
        <v>15.69</v>
      </c>
      <c r="K98" s="85">
        <v>0</v>
      </c>
      <c r="L98" s="85">
        <v>0</v>
      </c>
      <c r="M98" s="85">
        <v>0</v>
      </c>
      <c r="N98" s="102">
        <v>1756.33</v>
      </c>
      <c r="O98" s="196">
        <v>132</v>
      </c>
      <c r="P98" s="102">
        <v>31</v>
      </c>
      <c r="Q98" s="102">
        <v>2451.15</v>
      </c>
      <c r="R98" s="102">
        <v>10328.03</v>
      </c>
      <c r="S98" s="152">
        <v>62</v>
      </c>
      <c r="T98" s="102">
        <v>280.47</v>
      </c>
      <c r="U98" s="102">
        <v>89.48</v>
      </c>
    </row>
    <row r="99" customFormat="1" spans="1:21">
      <c r="A99" s="82" t="s">
        <v>35</v>
      </c>
      <c r="B99" s="176">
        <f t="shared" si="16"/>
        <v>6402</v>
      </c>
      <c r="C99" s="77">
        <f>B99/B105*100</f>
        <v>6.70999652435323</v>
      </c>
      <c r="D99" s="89">
        <v>19.0252645160811</v>
      </c>
      <c r="E99" s="103">
        <v>0</v>
      </c>
      <c r="F99" s="103">
        <v>0</v>
      </c>
      <c r="G99" s="103">
        <v>0</v>
      </c>
      <c r="H99" s="89">
        <v>467</v>
      </c>
      <c r="I99" s="89">
        <v>5544</v>
      </c>
      <c r="J99" s="103">
        <v>0</v>
      </c>
      <c r="K99" s="103">
        <v>0</v>
      </c>
      <c r="L99" s="103">
        <v>0</v>
      </c>
      <c r="M99" s="103">
        <v>0</v>
      </c>
      <c r="N99" s="102">
        <v>391</v>
      </c>
      <c r="O99" s="103">
        <v>25</v>
      </c>
      <c r="P99" s="103">
        <v>1.6679</v>
      </c>
      <c r="Q99" s="103">
        <v>0</v>
      </c>
      <c r="R99" s="92">
        <v>110</v>
      </c>
      <c r="S99" s="103">
        <v>6</v>
      </c>
      <c r="T99" s="103">
        <v>8.36</v>
      </c>
      <c r="U99" s="103">
        <v>0.78</v>
      </c>
    </row>
    <row r="100" customFormat="1" spans="1:21">
      <c r="A100" s="82" t="s">
        <v>36</v>
      </c>
      <c r="B100" s="176">
        <f t="shared" si="16"/>
        <v>2229.66</v>
      </c>
      <c r="C100" s="77">
        <f>B100/B105*100</f>
        <v>2.33692765549663</v>
      </c>
      <c r="D100" s="87">
        <v>-89.8437660138811</v>
      </c>
      <c r="E100" s="88">
        <v>110.15</v>
      </c>
      <c r="F100" s="88">
        <v>0</v>
      </c>
      <c r="G100" s="88">
        <v>100.82</v>
      </c>
      <c r="H100" s="88">
        <v>86</v>
      </c>
      <c r="I100" s="87">
        <v>1490.7</v>
      </c>
      <c r="J100" s="88">
        <v>0</v>
      </c>
      <c r="K100" s="197">
        <v>0</v>
      </c>
      <c r="L100" s="127">
        <v>0</v>
      </c>
      <c r="M100" s="127">
        <v>0</v>
      </c>
      <c r="N100" s="126">
        <v>542.81</v>
      </c>
      <c r="O100" s="127">
        <v>147</v>
      </c>
      <c r="P100" s="153">
        <v>0</v>
      </c>
      <c r="Q100" s="153">
        <v>0.14</v>
      </c>
      <c r="R100" s="127">
        <v>4040.4</v>
      </c>
      <c r="S100" s="127">
        <v>0</v>
      </c>
      <c r="T100" s="127">
        <v>0</v>
      </c>
      <c r="U100" s="88">
        <v>18.12</v>
      </c>
    </row>
    <row r="101" customFormat="1" spans="1:21">
      <c r="A101" s="82" t="s">
        <v>37</v>
      </c>
      <c r="B101" s="176">
        <f t="shared" si="16"/>
        <v>14064.37</v>
      </c>
      <c r="C101" s="77">
        <f>B101/B105*100</f>
        <v>14.7409987218397</v>
      </c>
      <c r="D101" s="89">
        <v>1.94217050510205</v>
      </c>
      <c r="E101" s="102">
        <v>130.9</v>
      </c>
      <c r="F101" s="102">
        <v>2.3</v>
      </c>
      <c r="G101" s="102">
        <v>64.4</v>
      </c>
      <c r="H101" s="115">
        <v>686.8</v>
      </c>
      <c r="I101" s="102">
        <v>13081.5</v>
      </c>
      <c r="J101" s="102">
        <v>0</v>
      </c>
      <c r="K101" s="103">
        <v>0</v>
      </c>
      <c r="L101" s="103">
        <v>0</v>
      </c>
      <c r="M101" s="103">
        <v>0</v>
      </c>
      <c r="N101" s="102">
        <v>162.87</v>
      </c>
      <c r="O101" s="103">
        <v>90</v>
      </c>
      <c r="P101" s="103">
        <v>7.15</v>
      </c>
      <c r="Q101" s="103">
        <v>0</v>
      </c>
      <c r="R101" s="103">
        <v>8858.7</v>
      </c>
      <c r="S101" s="103">
        <v>17</v>
      </c>
      <c r="T101" s="103">
        <v>87.7</v>
      </c>
      <c r="U101" s="102">
        <v>29</v>
      </c>
    </row>
    <row r="102" customFormat="1" spans="1:21">
      <c r="A102" s="82" t="s">
        <v>38</v>
      </c>
      <c r="B102" s="176">
        <f t="shared" si="16"/>
        <v>14948.69</v>
      </c>
      <c r="C102" s="77">
        <f>B102/B105*100</f>
        <v>15.6678628465533</v>
      </c>
      <c r="D102" s="89">
        <v>-69.9808382646721</v>
      </c>
      <c r="E102" s="92">
        <v>1326.71</v>
      </c>
      <c r="F102" s="92">
        <v>0</v>
      </c>
      <c r="G102" s="92">
        <v>1234.34</v>
      </c>
      <c r="H102" s="92">
        <v>1760</v>
      </c>
      <c r="I102" s="92">
        <v>11141</v>
      </c>
      <c r="J102" s="92">
        <v>52.81</v>
      </c>
      <c r="K102" s="152">
        <v>0</v>
      </c>
      <c r="L102" s="152">
        <v>0</v>
      </c>
      <c r="M102" s="152">
        <v>0</v>
      </c>
      <c r="N102" s="92">
        <v>668.17</v>
      </c>
      <c r="O102" s="115">
        <v>634</v>
      </c>
      <c r="P102" s="92">
        <v>58.09</v>
      </c>
      <c r="Q102" s="92">
        <v>1877.31</v>
      </c>
      <c r="R102" s="92">
        <v>5003</v>
      </c>
      <c r="S102" s="152">
        <v>13</v>
      </c>
      <c r="T102" s="92">
        <v>150.36</v>
      </c>
      <c r="U102" s="92">
        <v>121.78</v>
      </c>
    </row>
    <row r="103" customFormat="1" spans="1:21">
      <c r="A103" s="82" t="s">
        <v>39</v>
      </c>
      <c r="B103" s="176">
        <f t="shared" si="16"/>
        <v>3307.82</v>
      </c>
      <c r="C103" s="77">
        <f>B103/B105*100</f>
        <v>3.46695731071323</v>
      </c>
      <c r="D103" s="89">
        <v>-57.0376162112597</v>
      </c>
      <c r="E103" s="179">
        <v>0</v>
      </c>
      <c r="F103" s="179">
        <v>0</v>
      </c>
      <c r="G103" s="179">
        <v>0</v>
      </c>
      <c r="H103" s="91">
        <v>381.12</v>
      </c>
      <c r="I103" s="93">
        <v>2798.1</v>
      </c>
      <c r="J103" s="91">
        <v>0</v>
      </c>
      <c r="K103" s="198">
        <v>0</v>
      </c>
      <c r="L103" s="198">
        <v>0</v>
      </c>
      <c r="M103" s="198">
        <v>0</v>
      </c>
      <c r="N103" s="115">
        <v>128.6</v>
      </c>
      <c r="O103" s="115">
        <v>4</v>
      </c>
      <c r="P103" s="115">
        <v>0</v>
      </c>
      <c r="Q103" s="115">
        <v>0</v>
      </c>
      <c r="R103" s="115">
        <v>399.18</v>
      </c>
      <c r="S103" s="201">
        <v>1</v>
      </c>
      <c r="T103" s="89">
        <v>10</v>
      </c>
      <c r="U103" s="89">
        <v>0.0005</v>
      </c>
    </row>
    <row r="104" customFormat="1" spans="1:21">
      <c r="A104" s="82" t="s">
        <v>40</v>
      </c>
      <c r="B104" s="176">
        <f t="shared" si="16"/>
        <v>102.070901</v>
      </c>
      <c r="C104" s="77">
        <f>B104/B105*100</f>
        <v>0.106981473125211</v>
      </c>
      <c r="D104" s="89" t="s">
        <v>41</v>
      </c>
      <c r="E104" s="90">
        <v>100.431471</v>
      </c>
      <c r="F104" s="90">
        <v>0</v>
      </c>
      <c r="G104" s="90">
        <v>78.89034</v>
      </c>
      <c r="H104" s="91">
        <v>0</v>
      </c>
      <c r="I104" s="93">
        <v>0</v>
      </c>
      <c r="J104" s="93">
        <v>1.63943</v>
      </c>
      <c r="K104" s="198">
        <v>0</v>
      </c>
      <c r="L104" s="198">
        <v>0</v>
      </c>
      <c r="M104" s="198">
        <v>0</v>
      </c>
      <c r="N104" s="115">
        <v>0</v>
      </c>
      <c r="O104" s="89">
        <v>99</v>
      </c>
      <c r="P104" s="89">
        <v>0.596758</v>
      </c>
      <c r="Q104" s="89">
        <v>6.772494</v>
      </c>
      <c r="R104" s="115">
        <v>0</v>
      </c>
      <c r="S104" s="201">
        <v>0</v>
      </c>
      <c r="T104" s="89">
        <v>0</v>
      </c>
      <c r="U104" s="89">
        <v>7.012285</v>
      </c>
    </row>
    <row r="105" customFormat="1" spans="1:21">
      <c r="A105" s="82" t="s">
        <v>42</v>
      </c>
      <c r="B105" s="176">
        <f t="shared" si="16"/>
        <v>95409.885486</v>
      </c>
      <c r="C105" s="77"/>
      <c r="D105" s="77">
        <v>-42.76</v>
      </c>
      <c r="E105" s="75">
        <f t="shared" ref="E105:U105" si="17">SUM(E92:E104)</f>
        <v>9716.144935</v>
      </c>
      <c r="F105" s="75">
        <f t="shared" si="17"/>
        <v>530.6372</v>
      </c>
      <c r="G105" s="75">
        <f t="shared" si="17"/>
        <v>7426.549464</v>
      </c>
      <c r="H105" s="75">
        <f t="shared" si="17"/>
        <v>5458.07</v>
      </c>
      <c r="I105" s="75">
        <f t="shared" si="17"/>
        <v>52319.889131</v>
      </c>
      <c r="J105" s="75">
        <f t="shared" si="17"/>
        <v>659.88422</v>
      </c>
      <c r="K105" s="75">
        <f t="shared" si="17"/>
        <v>518.98</v>
      </c>
      <c r="L105" s="75">
        <f t="shared" si="17"/>
        <v>0</v>
      </c>
      <c r="M105" s="75">
        <f t="shared" si="17"/>
        <v>0</v>
      </c>
      <c r="N105" s="75">
        <f t="shared" si="17"/>
        <v>26206.28</v>
      </c>
      <c r="O105" s="85">
        <f t="shared" si="17"/>
        <v>5574</v>
      </c>
      <c r="P105" s="75">
        <f t="shared" si="17"/>
        <v>923.804658</v>
      </c>
      <c r="Q105" s="75">
        <f t="shared" si="17"/>
        <v>13522.948094</v>
      </c>
      <c r="R105" s="75">
        <f t="shared" si="17"/>
        <v>42041.48</v>
      </c>
      <c r="S105" s="85">
        <f t="shared" si="17"/>
        <v>1925</v>
      </c>
      <c r="T105" s="75">
        <f t="shared" si="17"/>
        <v>3469.79</v>
      </c>
      <c r="U105" s="75">
        <f t="shared" si="17"/>
        <v>545.562785</v>
      </c>
    </row>
    <row r="106" customFormat="1" spans="1:21">
      <c r="A106" s="180"/>
      <c r="B106" s="181"/>
      <c r="C106" s="180"/>
      <c r="D106" s="180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99"/>
      <c r="P106" s="199"/>
      <c r="Q106" s="199"/>
      <c r="R106" s="199"/>
      <c r="S106" s="199"/>
      <c r="T106" s="181"/>
      <c r="U106" s="181"/>
    </row>
    <row r="107" customFormat="1" ht="15.6" spans="1:21">
      <c r="A107" s="159" t="s">
        <v>53</v>
      </c>
      <c r="B107" s="182">
        <f t="shared" ref="B107:G107" si="18">B105+B88+B80+B72+B65+B55+B44+B31</f>
        <v>174659.870011</v>
      </c>
      <c r="C107" s="182"/>
      <c r="D107" s="156"/>
      <c r="E107" s="156">
        <f t="shared" si="18"/>
        <v>25425.559956</v>
      </c>
      <c r="F107" s="156"/>
      <c r="G107" s="183">
        <f t="shared" si="18"/>
        <v>18276.31514</v>
      </c>
      <c r="H107" s="156"/>
      <c r="I107" s="156"/>
      <c r="J107" s="156"/>
      <c r="K107" s="156"/>
      <c r="L107" s="156"/>
      <c r="M107" s="156"/>
      <c r="N107" s="156"/>
      <c r="O107" s="156"/>
      <c r="P107" s="156"/>
      <c r="Q107" s="156"/>
      <c r="R107" s="156"/>
      <c r="S107" s="156"/>
      <c r="T107" s="156"/>
      <c r="U107" s="169"/>
    </row>
    <row r="108" customFormat="1" ht="58" customHeight="1" spans="1:21">
      <c r="A108" s="184" t="s">
        <v>54</v>
      </c>
      <c r="B108" s="184"/>
      <c r="C108" s="184"/>
      <c r="D108" s="184"/>
      <c r="E108" s="184"/>
      <c r="F108" s="184"/>
      <c r="G108" s="184"/>
      <c r="H108" s="184"/>
      <c r="I108" s="184"/>
      <c r="J108" s="184"/>
      <c r="K108" s="184"/>
      <c r="L108" s="184"/>
      <c r="M108" s="184"/>
      <c r="N108" s="184"/>
      <c r="O108" s="184"/>
      <c r="P108" s="184"/>
      <c r="Q108" s="184"/>
      <c r="R108" s="184"/>
      <c r="S108" s="184"/>
      <c r="T108" s="184"/>
      <c r="U108" s="184"/>
    </row>
    <row r="109" customFormat="1" ht="15.6" spans="1:20">
      <c r="A109" s="185" t="s">
        <v>28</v>
      </c>
      <c r="B109" s="186">
        <f>B92+B76+B69+B59+B48+B35+B24</f>
        <v>42650.499949</v>
      </c>
      <c r="C109" s="183"/>
      <c r="D109" s="187"/>
      <c r="G109" s="156"/>
      <c r="H109" s="185"/>
      <c r="I109" s="185"/>
      <c r="J109" s="185"/>
      <c r="K109" s="185"/>
      <c r="L109" s="185"/>
      <c r="M109" s="185"/>
      <c r="N109" s="185"/>
      <c r="O109" s="185"/>
      <c r="P109" s="185"/>
      <c r="Q109" s="185"/>
      <c r="R109" s="185"/>
      <c r="S109" s="169"/>
      <c r="T109" s="169"/>
    </row>
    <row r="110" customFormat="1" spans="1:20">
      <c r="A110" s="185" t="s">
        <v>55</v>
      </c>
      <c r="B110" s="186">
        <f>B93+B84+B77+B70+B60+B49+B36+B25</f>
        <v>26455.83</v>
      </c>
      <c r="C110" s="183"/>
      <c r="D110" s="183"/>
      <c r="H110" s="185"/>
      <c r="I110" s="185"/>
      <c r="J110" s="185"/>
      <c r="K110" s="185"/>
      <c r="L110" s="183"/>
      <c r="M110" s="183"/>
      <c r="N110" s="185"/>
      <c r="O110" s="185"/>
      <c r="P110" s="185"/>
      <c r="Q110" s="185"/>
      <c r="R110" s="185"/>
      <c r="S110" s="169"/>
      <c r="T110" s="169"/>
    </row>
    <row r="111" customFormat="1" spans="1:20">
      <c r="A111" s="185" t="s">
        <v>30</v>
      </c>
      <c r="B111" s="186">
        <f>B94+B85+B61+B50+B37+B26</f>
        <v>6349.1619</v>
      </c>
      <c r="C111" s="183"/>
      <c r="D111" s="183"/>
      <c r="H111" s="185"/>
      <c r="I111" s="185"/>
      <c r="J111" s="185"/>
      <c r="K111" s="185"/>
      <c r="L111" s="183"/>
      <c r="M111" s="183"/>
      <c r="N111" s="185"/>
      <c r="O111" s="185"/>
      <c r="P111" s="185"/>
      <c r="Q111" s="185"/>
      <c r="R111" s="185"/>
      <c r="S111" s="169"/>
      <c r="T111" s="169"/>
    </row>
    <row r="112" customFormat="1" spans="1:20">
      <c r="A112" s="185" t="s">
        <v>31</v>
      </c>
      <c r="B112" s="186">
        <f>B95+B64+B38+B27</f>
        <v>4488.9</v>
      </c>
      <c r="C112" s="183"/>
      <c r="D112" s="183"/>
      <c r="H112" s="185"/>
      <c r="I112" s="185"/>
      <c r="J112" s="185"/>
      <c r="K112" s="185"/>
      <c r="L112" s="183"/>
      <c r="M112" s="183"/>
      <c r="N112" s="185"/>
      <c r="O112" s="185"/>
      <c r="P112" s="185"/>
      <c r="Q112" s="185"/>
      <c r="R112" s="185"/>
      <c r="S112" s="169"/>
      <c r="T112" s="169"/>
    </row>
    <row r="113" customFormat="1" spans="1:20">
      <c r="A113" s="185" t="s">
        <v>32</v>
      </c>
      <c r="B113" s="186">
        <f>B96+B86+B78+B71+B62+B51+B39+B28</f>
        <v>27212.539261</v>
      </c>
      <c r="C113" s="183"/>
      <c r="D113" s="183"/>
      <c r="H113" s="185"/>
      <c r="I113" s="185"/>
      <c r="J113" s="185"/>
      <c r="K113" s="185"/>
      <c r="L113" s="183"/>
      <c r="M113" s="183"/>
      <c r="N113" s="185"/>
      <c r="O113" s="185"/>
      <c r="P113" s="185"/>
      <c r="Q113" s="185"/>
      <c r="R113" s="185"/>
      <c r="S113" s="169"/>
      <c r="T113" s="169"/>
    </row>
    <row r="114" customFormat="1" spans="1:20">
      <c r="A114" s="185" t="s">
        <v>33</v>
      </c>
      <c r="B114" s="186">
        <f>B97+B63+B52+B40+B29</f>
        <v>13610.969</v>
      </c>
      <c r="C114" s="183"/>
      <c r="D114" s="183"/>
      <c r="H114" s="185"/>
      <c r="I114" s="185"/>
      <c r="J114" s="185"/>
      <c r="K114" s="185"/>
      <c r="L114" s="183"/>
      <c r="M114" s="183"/>
      <c r="N114" s="185"/>
      <c r="O114" s="185"/>
      <c r="P114" s="185"/>
      <c r="Q114" s="185"/>
      <c r="R114" s="185"/>
      <c r="S114" s="169"/>
      <c r="T114" s="169"/>
    </row>
    <row r="115" customFormat="1" ht="15.6" spans="1:20">
      <c r="A115" s="185" t="s">
        <v>34</v>
      </c>
      <c r="B115" s="186">
        <f>B98+B53+B41+B30</f>
        <v>8413.259</v>
      </c>
      <c r="C115" s="160"/>
      <c r="D115" s="183"/>
      <c r="H115" s="185"/>
      <c r="I115" s="156"/>
      <c r="J115" s="156"/>
      <c r="K115" s="156"/>
      <c r="L115" s="183"/>
      <c r="M115" s="183"/>
      <c r="N115" s="185"/>
      <c r="O115" s="156"/>
      <c r="P115" s="156"/>
      <c r="Q115" s="156"/>
      <c r="R115" s="156"/>
      <c r="S115" s="169"/>
      <c r="T115" s="169"/>
    </row>
    <row r="116" customFormat="1" ht="15.6" spans="1:20">
      <c r="A116" s="185" t="s">
        <v>35</v>
      </c>
      <c r="B116" s="186">
        <f>B99+B42+B79</f>
        <v>6402</v>
      </c>
      <c r="C116" s="160"/>
      <c r="D116" s="160"/>
      <c r="H116" s="185"/>
      <c r="I116" s="156"/>
      <c r="J116" s="156"/>
      <c r="K116" s="156"/>
      <c r="L116" s="183"/>
      <c r="M116" s="183"/>
      <c r="N116" s="185"/>
      <c r="O116" s="156"/>
      <c r="P116" s="156"/>
      <c r="Q116" s="156"/>
      <c r="R116" s="156"/>
      <c r="S116" s="169"/>
      <c r="T116" s="169"/>
    </row>
    <row r="117" customFormat="1" ht="15.6" spans="1:20">
      <c r="A117" s="185" t="s">
        <v>36</v>
      </c>
      <c r="B117" s="186">
        <f>B100+B54+I111</f>
        <v>2459.07</v>
      </c>
      <c r="C117" s="160"/>
      <c r="D117" s="160"/>
      <c r="H117" s="185"/>
      <c r="I117" s="156"/>
      <c r="J117" s="156"/>
      <c r="K117" s="156"/>
      <c r="L117" s="183"/>
      <c r="M117" s="183"/>
      <c r="N117" s="185"/>
      <c r="O117" s="156"/>
      <c r="P117" s="156"/>
      <c r="Q117" s="156"/>
      <c r="R117" s="156"/>
      <c r="S117" s="169"/>
      <c r="T117" s="169"/>
    </row>
    <row r="118" customFormat="1" ht="15.6" spans="1:18">
      <c r="A118" s="185" t="s">
        <v>37</v>
      </c>
      <c r="B118" s="186">
        <f t="shared" ref="B118:B121" si="19">B101</f>
        <v>14064.37</v>
      </c>
      <c r="C118" s="160"/>
      <c r="D118" s="160"/>
      <c r="H118" s="185"/>
      <c r="I118" s="156"/>
      <c r="J118" s="156"/>
      <c r="K118" s="156"/>
      <c r="L118" s="183"/>
      <c r="M118" s="185"/>
      <c r="N118" s="185"/>
      <c r="O118" s="156"/>
      <c r="P118" s="156"/>
      <c r="Q118" s="156"/>
      <c r="R118" s="156"/>
    </row>
    <row r="119" customFormat="1" ht="15.6" spans="1:18">
      <c r="A119" s="185" t="s">
        <v>38</v>
      </c>
      <c r="B119" s="186">
        <f>B102+B43+B87</f>
        <v>19143.38</v>
      </c>
      <c r="C119" s="160"/>
      <c r="D119" s="160"/>
      <c r="H119" s="185"/>
      <c r="I119" s="156"/>
      <c r="J119" s="156"/>
      <c r="K119" s="156"/>
      <c r="L119" s="185"/>
      <c r="M119" s="185"/>
      <c r="N119" s="185"/>
      <c r="O119" s="156"/>
      <c r="P119" s="156"/>
      <c r="Q119" s="156"/>
      <c r="R119" s="156"/>
    </row>
    <row r="120" customFormat="1" ht="15.6" spans="1:18">
      <c r="A120" s="185" t="s">
        <v>39</v>
      </c>
      <c r="B120" s="186">
        <f t="shared" si="19"/>
        <v>3307.82</v>
      </c>
      <c r="C120" s="160"/>
      <c r="D120" s="160"/>
      <c r="H120" s="185"/>
      <c r="I120" s="156"/>
      <c r="J120" s="156"/>
      <c r="K120" s="156"/>
      <c r="L120" s="156"/>
      <c r="M120" s="156"/>
      <c r="N120" s="156"/>
      <c r="O120" s="156"/>
      <c r="P120" s="156"/>
      <c r="Q120" s="156"/>
      <c r="R120" s="156"/>
    </row>
    <row r="121" customFormat="1" ht="15.6" spans="1:18">
      <c r="A121" s="185" t="s">
        <v>40</v>
      </c>
      <c r="B121" s="186">
        <f t="shared" si="19"/>
        <v>102.070901</v>
      </c>
      <c r="C121" s="160"/>
      <c r="D121" s="160"/>
      <c r="H121" s="185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</row>
    <row r="122" customFormat="1" ht="15.6" spans="1:18">
      <c r="A122" s="156" t="s">
        <v>42</v>
      </c>
      <c r="B122" s="188">
        <f>SUM(B109:B121)</f>
        <v>174659.870011</v>
      </c>
      <c r="C122" s="188"/>
      <c r="D122" s="160"/>
      <c r="H122" s="156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</row>
    <row r="124" s="59" customFormat="1" ht="30" customHeight="1"/>
  </sheetData>
  <mergeCells count="159">
    <mergeCell ref="A1:U1"/>
    <mergeCell ref="A2:U2"/>
    <mergeCell ref="A3:U3"/>
    <mergeCell ref="A4:U4"/>
    <mergeCell ref="E5:G5"/>
    <mergeCell ref="H5:I5"/>
    <mergeCell ref="L5:M5"/>
    <mergeCell ref="S5:T5"/>
    <mergeCell ref="A21:U21"/>
    <mergeCell ref="E22:G22"/>
    <mergeCell ref="H22:I22"/>
    <mergeCell ref="L22:M22"/>
    <mergeCell ref="S22:T22"/>
    <mergeCell ref="A32:U32"/>
    <mergeCell ref="E33:G33"/>
    <mergeCell ref="H33:I33"/>
    <mergeCell ref="L33:M33"/>
    <mergeCell ref="S33:T33"/>
    <mergeCell ref="A45:U45"/>
    <mergeCell ref="E46:G46"/>
    <mergeCell ref="H46:I46"/>
    <mergeCell ref="L46:M46"/>
    <mergeCell ref="S46:T46"/>
    <mergeCell ref="A56:U56"/>
    <mergeCell ref="E57:G57"/>
    <mergeCell ref="H57:I57"/>
    <mergeCell ref="L57:M57"/>
    <mergeCell ref="S57:T57"/>
    <mergeCell ref="A66:U66"/>
    <mergeCell ref="E67:G67"/>
    <mergeCell ref="H67:I67"/>
    <mergeCell ref="L67:M67"/>
    <mergeCell ref="S67:T67"/>
    <mergeCell ref="A73:U73"/>
    <mergeCell ref="E74:G74"/>
    <mergeCell ref="H74:I74"/>
    <mergeCell ref="L74:M74"/>
    <mergeCell ref="S74:T74"/>
    <mergeCell ref="A81:U81"/>
    <mergeCell ref="E82:G82"/>
    <mergeCell ref="H82:I82"/>
    <mergeCell ref="L82:M82"/>
    <mergeCell ref="S82:T82"/>
    <mergeCell ref="A89:U89"/>
    <mergeCell ref="E90:G90"/>
    <mergeCell ref="H90:I90"/>
    <mergeCell ref="L90:M90"/>
    <mergeCell ref="S90:T90"/>
    <mergeCell ref="B107:C107"/>
    <mergeCell ref="A108:U108"/>
    <mergeCell ref="B122:C122"/>
    <mergeCell ref="A5:A6"/>
    <mergeCell ref="A22:A23"/>
    <mergeCell ref="A33:A34"/>
    <mergeCell ref="A46:A47"/>
    <mergeCell ref="A57:A58"/>
    <mergeCell ref="A67:A68"/>
    <mergeCell ref="A74:A75"/>
    <mergeCell ref="A82:A83"/>
    <mergeCell ref="A90:A91"/>
    <mergeCell ref="B5:B6"/>
    <mergeCell ref="B22:B23"/>
    <mergeCell ref="B33:B34"/>
    <mergeCell ref="B46:B47"/>
    <mergeCell ref="B57:B58"/>
    <mergeCell ref="B67:B68"/>
    <mergeCell ref="B74:B75"/>
    <mergeCell ref="B82:B83"/>
    <mergeCell ref="B90:B91"/>
    <mergeCell ref="C5:C6"/>
    <mergeCell ref="C22:C23"/>
    <mergeCell ref="C33:C34"/>
    <mergeCell ref="C46:C47"/>
    <mergeCell ref="C57:C58"/>
    <mergeCell ref="C67:C68"/>
    <mergeCell ref="C74:C75"/>
    <mergeCell ref="C82:C83"/>
    <mergeCell ref="C90:C91"/>
    <mergeCell ref="D5:D6"/>
    <mergeCell ref="D22:D23"/>
    <mergeCell ref="D33:D34"/>
    <mergeCell ref="D46:D47"/>
    <mergeCell ref="D57:D58"/>
    <mergeCell ref="D67:D68"/>
    <mergeCell ref="D74:D75"/>
    <mergeCell ref="D82:D83"/>
    <mergeCell ref="D90:D91"/>
    <mergeCell ref="J5:J6"/>
    <mergeCell ref="J22:J23"/>
    <mergeCell ref="J33:J34"/>
    <mergeCell ref="J46:J47"/>
    <mergeCell ref="J57:J58"/>
    <mergeCell ref="J67:J68"/>
    <mergeCell ref="J74:J75"/>
    <mergeCell ref="J82:J83"/>
    <mergeCell ref="J90:J91"/>
    <mergeCell ref="K5:K6"/>
    <mergeCell ref="K22:K23"/>
    <mergeCell ref="K33:K34"/>
    <mergeCell ref="K46:K47"/>
    <mergeCell ref="K57:K58"/>
    <mergeCell ref="K67:K68"/>
    <mergeCell ref="K74:K75"/>
    <mergeCell ref="K82:K83"/>
    <mergeCell ref="K90:K91"/>
    <mergeCell ref="N5:N6"/>
    <mergeCell ref="N22:N23"/>
    <mergeCell ref="N33:N34"/>
    <mergeCell ref="N46:N47"/>
    <mergeCell ref="N57:N58"/>
    <mergeCell ref="N67:N68"/>
    <mergeCell ref="N74:N75"/>
    <mergeCell ref="N82:N83"/>
    <mergeCell ref="N90:N91"/>
    <mergeCell ref="O5:O6"/>
    <mergeCell ref="O22:O23"/>
    <mergeCell ref="O33:O34"/>
    <mergeCell ref="O46:O47"/>
    <mergeCell ref="O57:O58"/>
    <mergeCell ref="O67:O68"/>
    <mergeCell ref="O74:O75"/>
    <mergeCell ref="O82:O83"/>
    <mergeCell ref="O90:O91"/>
    <mergeCell ref="P5:P6"/>
    <mergeCell ref="P22:P23"/>
    <mergeCell ref="P33:P34"/>
    <mergeCell ref="P46:P47"/>
    <mergeCell ref="P57:P58"/>
    <mergeCell ref="P67:P68"/>
    <mergeCell ref="P74:P75"/>
    <mergeCell ref="P82:P83"/>
    <mergeCell ref="P90:P91"/>
    <mergeCell ref="Q5:Q6"/>
    <mergeCell ref="Q22:Q23"/>
    <mergeCell ref="Q33:Q34"/>
    <mergeCell ref="Q46:Q47"/>
    <mergeCell ref="Q57:Q58"/>
    <mergeCell ref="Q67:Q68"/>
    <mergeCell ref="Q74:Q75"/>
    <mergeCell ref="Q82:Q83"/>
    <mergeCell ref="Q90:Q91"/>
    <mergeCell ref="R5:R6"/>
    <mergeCell ref="R22:R23"/>
    <mergeCell ref="R33:R34"/>
    <mergeCell ref="R46:R47"/>
    <mergeCell ref="R57:R58"/>
    <mergeCell ref="R67:R68"/>
    <mergeCell ref="R74:R75"/>
    <mergeCell ref="R82:R83"/>
    <mergeCell ref="R90:R91"/>
    <mergeCell ref="U5:U6"/>
    <mergeCell ref="U22:U23"/>
    <mergeCell ref="U33:U34"/>
    <mergeCell ref="U46:U47"/>
    <mergeCell ref="U57:U58"/>
    <mergeCell ref="U67:U68"/>
    <mergeCell ref="U74:U75"/>
    <mergeCell ref="U82:U83"/>
    <mergeCell ref="U90:U91"/>
  </mergeCells>
  <pageMargins left="0.393055555555556" right="0.275" top="1" bottom="1" header="0.511805555555556" footer="0.511805555555556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A103"/>
  <sheetViews>
    <sheetView workbookViewId="0">
      <selection activeCell="G6" sqref="G6"/>
    </sheetView>
  </sheetViews>
  <sheetFormatPr defaultColWidth="9" defaultRowHeight="14.4"/>
  <cols>
    <col min="1" max="1" width="9" style="1"/>
    <col min="2" max="2" width="10.3333333333333" style="1" customWidth="1"/>
    <col min="3" max="3" width="7.88888888888889" style="1" customWidth="1"/>
    <col min="4" max="5" width="9" style="1"/>
    <col min="6" max="6" width="10.25" style="1" customWidth="1"/>
    <col min="7" max="7" width="9.66666666666667" style="1"/>
    <col min="8" max="8" width="9.62962962962963" style="1"/>
    <col min="9" max="9" width="9.11111111111111" style="1" customWidth="1"/>
    <col min="10" max="10" width="9.88888888888889" style="1" customWidth="1"/>
    <col min="11" max="11" width="7.88888888888889" style="1" customWidth="1"/>
    <col min="12" max="12" width="10.5555555555556" style="1"/>
    <col min="13" max="13" width="9.77777777777778" style="1" customWidth="1"/>
    <col min="14" max="14" width="10.25" style="1" customWidth="1"/>
    <col min="15" max="15" width="7.66666666666667" style="1" customWidth="1"/>
    <col min="16" max="16" width="9.77777777777778" style="1" customWidth="1"/>
    <col min="17" max="17" width="9" style="3" customWidth="1"/>
    <col min="18" max="18" width="10.7777777777778" style="1" customWidth="1"/>
    <col min="19" max="21" width="9" style="1"/>
    <col min="22" max="22" width="9.37962962962963" style="1" customWidth="1"/>
    <col min="23" max="23" width="9.62962962962963" style="1"/>
    <col min="24" max="24" width="10.5" style="1" customWidth="1"/>
    <col min="25" max="25" width="11.75" style="1"/>
    <col min="26" max="16384" width="9" style="1"/>
  </cols>
  <sheetData>
    <row r="1" s="1" customFormat="1" ht="20.4" spans="1:26">
      <c r="A1" s="4" t="s">
        <v>56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0"/>
      <c r="R1" s="4"/>
      <c r="S1" s="4"/>
      <c r="T1" s="4"/>
      <c r="U1" s="4"/>
      <c r="V1" s="4"/>
      <c r="W1" s="4"/>
      <c r="X1" s="4"/>
      <c r="Y1" s="4"/>
      <c r="Z1" s="4"/>
    </row>
    <row r="2" s="1" customFormat="1" spans="1:26">
      <c r="A2" s="5" t="s">
        <v>57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31"/>
      <c r="R2" s="5"/>
      <c r="S2" s="5"/>
      <c r="T2" s="5"/>
      <c r="U2" s="5"/>
      <c r="V2" s="5"/>
      <c r="W2" s="5"/>
      <c r="X2" s="5"/>
      <c r="Y2" s="5"/>
      <c r="Z2" s="5"/>
    </row>
    <row r="3" s="1" customFormat="1" spans="1:26">
      <c r="A3" s="6" t="s">
        <v>4</v>
      </c>
      <c r="B3" s="7" t="s">
        <v>5</v>
      </c>
      <c r="C3" s="8" t="s">
        <v>6</v>
      </c>
      <c r="D3" s="9" t="s">
        <v>58</v>
      </c>
      <c r="E3" s="10" t="s">
        <v>59</v>
      </c>
      <c r="F3" s="10"/>
      <c r="G3" s="10"/>
      <c r="H3" s="10"/>
      <c r="I3" s="10"/>
      <c r="J3" s="10"/>
      <c r="K3" s="10"/>
      <c r="L3" s="10"/>
      <c r="M3" s="10"/>
      <c r="N3" s="10"/>
      <c r="O3" s="7" t="s">
        <v>60</v>
      </c>
      <c r="P3" s="7"/>
      <c r="Q3" s="32" t="s">
        <v>61</v>
      </c>
      <c r="R3" s="9" t="s">
        <v>62</v>
      </c>
      <c r="S3" s="9" t="s">
        <v>63</v>
      </c>
      <c r="T3" s="33" t="s">
        <v>12</v>
      </c>
      <c r="U3" s="34"/>
      <c r="V3" s="9" t="s">
        <v>64</v>
      </c>
      <c r="W3" s="10" t="s">
        <v>65</v>
      </c>
      <c r="X3" s="10" t="s">
        <v>15</v>
      </c>
      <c r="Y3" s="10" t="s">
        <v>19</v>
      </c>
      <c r="Z3" s="10" t="s">
        <v>66</v>
      </c>
    </row>
    <row r="4" s="1" customFormat="1" spans="1:26">
      <c r="A4" s="6"/>
      <c r="B4" s="7"/>
      <c r="C4" s="11"/>
      <c r="D4" s="12"/>
      <c r="E4" s="10" t="s">
        <v>67</v>
      </c>
      <c r="F4" s="10"/>
      <c r="G4" s="13" t="s">
        <v>68</v>
      </c>
      <c r="H4" s="14"/>
      <c r="I4" s="7" t="s">
        <v>69</v>
      </c>
      <c r="J4" s="7"/>
      <c r="K4" s="7" t="s">
        <v>70</v>
      </c>
      <c r="L4" s="7"/>
      <c r="M4" s="7" t="s">
        <v>71</v>
      </c>
      <c r="N4" s="7"/>
      <c r="O4" s="7"/>
      <c r="P4" s="7"/>
      <c r="Q4" s="35"/>
      <c r="R4" s="12"/>
      <c r="S4" s="16"/>
      <c r="T4" s="36"/>
      <c r="U4" s="37"/>
      <c r="V4" s="12"/>
      <c r="W4" s="10"/>
      <c r="X4" s="10"/>
      <c r="Y4" s="10"/>
      <c r="Z4" s="10"/>
    </row>
    <row r="5" s="1" customFormat="1" ht="36" spans="1:26">
      <c r="A5" s="6"/>
      <c r="B5" s="7"/>
      <c r="C5" s="15"/>
      <c r="D5" s="16"/>
      <c r="E5" s="10" t="s">
        <v>72</v>
      </c>
      <c r="F5" s="7" t="s">
        <v>25</v>
      </c>
      <c r="G5" s="10" t="s">
        <v>72</v>
      </c>
      <c r="H5" s="7" t="s">
        <v>25</v>
      </c>
      <c r="I5" s="10" t="s">
        <v>72</v>
      </c>
      <c r="J5" s="7" t="s">
        <v>25</v>
      </c>
      <c r="K5" s="10" t="s">
        <v>72</v>
      </c>
      <c r="L5" s="18" t="s">
        <v>25</v>
      </c>
      <c r="M5" s="10" t="s">
        <v>72</v>
      </c>
      <c r="N5" s="7" t="s">
        <v>25</v>
      </c>
      <c r="O5" s="10" t="s">
        <v>73</v>
      </c>
      <c r="P5" s="7" t="s">
        <v>25</v>
      </c>
      <c r="Q5" s="38"/>
      <c r="R5" s="16"/>
      <c r="S5" s="10" t="s">
        <v>25</v>
      </c>
      <c r="T5" s="10" t="s">
        <v>74</v>
      </c>
      <c r="U5" s="10" t="s">
        <v>25</v>
      </c>
      <c r="V5" s="16"/>
      <c r="W5" s="10"/>
      <c r="X5" s="10"/>
      <c r="Y5" s="10"/>
      <c r="Z5" s="10"/>
    </row>
    <row r="6" s="1" customFormat="1" ht="23" customHeight="1" spans="1:26">
      <c r="A6" s="7" t="s">
        <v>75</v>
      </c>
      <c r="B6" s="17">
        <f t="shared" ref="B6:B14" si="0">N6+P6+Q6+R6+S6+U6+V6</f>
        <v>15241.680889</v>
      </c>
      <c r="C6" s="17">
        <f>B6/B14*100</f>
        <v>46.2010959382209</v>
      </c>
      <c r="D6" s="18">
        <v>-10.3872743325178</v>
      </c>
      <c r="E6" s="19">
        <v>31977</v>
      </c>
      <c r="F6" s="18">
        <v>11619.598003</v>
      </c>
      <c r="G6" s="19">
        <v>3481</v>
      </c>
      <c r="H6" s="18">
        <v>1212.464489</v>
      </c>
      <c r="I6" s="19">
        <v>31801</v>
      </c>
      <c r="J6" s="18">
        <v>368.195902</v>
      </c>
      <c r="K6" s="19">
        <v>973</v>
      </c>
      <c r="L6" s="18">
        <v>155.062495</v>
      </c>
      <c r="M6" s="19">
        <v>68232</v>
      </c>
      <c r="N6" s="18">
        <v>13355.320889</v>
      </c>
      <c r="O6" s="7">
        <v>40</v>
      </c>
      <c r="P6" s="18">
        <v>79.25</v>
      </c>
      <c r="Q6" s="18">
        <v>27.36</v>
      </c>
      <c r="R6" s="7">
        <v>589.81</v>
      </c>
      <c r="S6" s="18">
        <v>146.26</v>
      </c>
      <c r="T6" s="19">
        <v>0</v>
      </c>
      <c r="U6" s="18">
        <v>0</v>
      </c>
      <c r="V6" s="7">
        <v>1043.68</v>
      </c>
      <c r="W6" s="7">
        <v>19647</v>
      </c>
      <c r="X6" s="18">
        <v>8589.156453</v>
      </c>
      <c r="Y6" s="18">
        <v>2210.651459</v>
      </c>
      <c r="Z6" s="18">
        <v>1055.918983</v>
      </c>
    </row>
    <row r="7" s="1" customFormat="1" ht="23" customHeight="1" spans="1:26">
      <c r="A7" s="7" t="s">
        <v>76</v>
      </c>
      <c r="B7" s="17">
        <f t="shared" si="0"/>
        <v>6410.91</v>
      </c>
      <c r="C7" s="17">
        <f>B7/B14*100</f>
        <v>19.4329660959548</v>
      </c>
      <c r="D7" s="18">
        <v>10.1337909850851</v>
      </c>
      <c r="E7" s="7">
        <v>25466</v>
      </c>
      <c r="F7" s="7">
        <v>4708.01</v>
      </c>
      <c r="G7" s="19">
        <v>5846</v>
      </c>
      <c r="H7" s="7">
        <v>1061.53</v>
      </c>
      <c r="I7" s="7">
        <v>7368</v>
      </c>
      <c r="J7" s="7">
        <v>83.42</v>
      </c>
      <c r="K7" s="7">
        <v>0</v>
      </c>
      <c r="L7" s="7">
        <v>0</v>
      </c>
      <c r="M7" s="7">
        <v>38680</v>
      </c>
      <c r="N7" s="7">
        <v>5852.96</v>
      </c>
      <c r="O7" s="7">
        <v>146</v>
      </c>
      <c r="P7" s="7">
        <v>95.2</v>
      </c>
      <c r="Q7" s="18">
        <v>2.05</v>
      </c>
      <c r="R7" s="7">
        <v>181.45</v>
      </c>
      <c r="S7" s="7">
        <v>4.9</v>
      </c>
      <c r="T7" s="19">
        <v>0</v>
      </c>
      <c r="U7" s="7">
        <v>0</v>
      </c>
      <c r="V7" s="7">
        <v>274.35</v>
      </c>
      <c r="W7" s="7">
        <v>4419</v>
      </c>
      <c r="X7" s="7">
        <v>2778.08</v>
      </c>
      <c r="Y7" s="41">
        <v>222.24</v>
      </c>
      <c r="Z7" s="41">
        <v>127.2</v>
      </c>
    </row>
    <row r="8" s="1" customFormat="1" ht="23" customHeight="1" spans="1:26">
      <c r="A8" s="7" t="s">
        <v>77</v>
      </c>
      <c r="B8" s="17">
        <f t="shared" si="0"/>
        <v>2890.3218</v>
      </c>
      <c r="C8" s="17">
        <f>B8/B14*100</f>
        <v>8.761240689044</v>
      </c>
      <c r="D8" s="18">
        <v>-24.9208561706107</v>
      </c>
      <c r="E8" s="7">
        <v>3418</v>
      </c>
      <c r="F8" s="7">
        <v>1737.12</v>
      </c>
      <c r="G8" s="19">
        <v>814</v>
      </c>
      <c r="H8" s="7">
        <v>195.99</v>
      </c>
      <c r="I8" s="7">
        <v>7260</v>
      </c>
      <c r="J8" s="7">
        <v>82.41</v>
      </c>
      <c r="K8" s="7">
        <v>27</v>
      </c>
      <c r="L8" s="7">
        <v>2.85</v>
      </c>
      <c r="M8" s="7">
        <v>11519</v>
      </c>
      <c r="N8" s="7">
        <v>2018.37</v>
      </c>
      <c r="O8" s="7">
        <v>9</v>
      </c>
      <c r="P8" s="7">
        <v>7.59</v>
      </c>
      <c r="Q8" s="18">
        <v>0.0018</v>
      </c>
      <c r="R8" s="7">
        <v>116.15</v>
      </c>
      <c r="S8" s="7">
        <v>515.48</v>
      </c>
      <c r="T8" s="19">
        <v>0</v>
      </c>
      <c r="U8" s="7">
        <v>0</v>
      </c>
      <c r="V8" s="7">
        <v>232.73</v>
      </c>
      <c r="W8" s="7">
        <v>3493</v>
      </c>
      <c r="X8" s="7">
        <v>1512.32</v>
      </c>
      <c r="Y8" s="7">
        <v>281</v>
      </c>
      <c r="Z8" s="7">
        <v>150.39</v>
      </c>
    </row>
    <row r="9" s="1" customFormat="1" ht="23" customHeight="1" spans="1:26">
      <c r="A9" s="7" t="s">
        <v>78</v>
      </c>
      <c r="B9" s="17">
        <f t="shared" si="0"/>
        <v>1115.52</v>
      </c>
      <c r="C9" s="17">
        <f>B9/B14*100</f>
        <v>3.38140175721692</v>
      </c>
      <c r="D9" s="18">
        <v>-23.4739658365919</v>
      </c>
      <c r="E9" s="7">
        <v>2677</v>
      </c>
      <c r="F9" s="7">
        <v>432.63</v>
      </c>
      <c r="G9" s="19">
        <v>4479</v>
      </c>
      <c r="H9" s="7">
        <v>625.81</v>
      </c>
      <c r="I9" s="7">
        <v>4</v>
      </c>
      <c r="J9" s="7">
        <v>0.05</v>
      </c>
      <c r="K9" s="7">
        <v>0</v>
      </c>
      <c r="L9" s="7">
        <v>0</v>
      </c>
      <c r="M9" s="7">
        <v>7160</v>
      </c>
      <c r="N9" s="7">
        <v>1058.49</v>
      </c>
      <c r="O9" s="7">
        <v>0</v>
      </c>
      <c r="P9" s="7">
        <v>0</v>
      </c>
      <c r="Q9" s="18">
        <v>2.4</v>
      </c>
      <c r="R9" s="7">
        <v>1.37</v>
      </c>
      <c r="S9" s="7">
        <v>0</v>
      </c>
      <c r="T9" s="19">
        <v>0</v>
      </c>
      <c r="U9" s="7">
        <v>0</v>
      </c>
      <c r="V9" s="7">
        <v>53.26</v>
      </c>
      <c r="W9" s="7">
        <v>1133</v>
      </c>
      <c r="X9" s="7">
        <v>583.05</v>
      </c>
      <c r="Y9" s="7">
        <v>188.46</v>
      </c>
      <c r="Z9" s="7">
        <v>106.26</v>
      </c>
    </row>
    <row r="10" s="1" customFormat="1" ht="23" customHeight="1" spans="1:26">
      <c r="A10" s="7" t="s">
        <v>79</v>
      </c>
      <c r="B10" s="17">
        <f t="shared" si="0"/>
        <v>4817.39601320755</v>
      </c>
      <c r="C10" s="17">
        <f>B10/B14*100</f>
        <v>14.6026528832022</v>
      </c>
      <c r="D10" s="18">
        <v>24.433177451153</v>
      </c>
      <c r="E10" s="7">
        <v>9163</v>
      </c>
      <c r="F10" s="18">
        <v>2013.72660377358</v>
      </c>
      <c r="G10" s="19">
        <v>15755</v>
      </c>
      <c r="H10" s="18">
        <v>2557.44732169811</v>
      </c>
      <c r="I10" s="7">
        <v>2</v>
      </c>
      <c r="J10" s="18">
        <v>0.226415094339622</v>
      </c>
      <c r="K10" s="7">
        <v>0</v>
      </c>
      <c r="L10" s="7">
        <v>0</v>
      </c>
      <c r="M10" s="19">
        <v>24920</v>
      </c>
      <c r="N10" s="18">
        <v>4571.40034056604</v>
      </c>
      <c r="O10" s="7">
        <v>5</v>
      </c>
      <c r="P10" s="18">
        <v>4.98754716981132</v>
      </c>
      <c r="Q10" s="18">
        <v>10.11855</v>
      </c>
      <c r="R10" s="18">
        <v>117.129556603774</v>
      </c>
      <c r="S10" s="7">
        <v>10.42</v>
      </c>
      <c r="T10" s="19">
        <v>0</v>
      </c>
      <c r="U10" s="7">
        <v>0</v>
      </c>
      <c r="V10" s="18">
        <v>103.340018867925</v>
      </c>
      <c r="W10" s="7">
        <v>912</v>
      </c>
      <c r="X10" s="18">
        <v>1987.7</v>
      </c>
      <c r="Y10" s="7">
        <v>543.12</v>
      </c>
      <c r="Z10" s="18">
        <v>329.58</v>
      </c>
    </row>
    <row r="11" s="1" customFormat="1" ht="23" customHeight="1" spans="1:26">
      <c r="A11" s="7" t="s">
        <v>80</v>
      </c>
      <c r="B11" s="17">
        <f t="shared" si="0"/>
        <v>1097.04</v>
      </c>
      <c r="C11" s="17">
        <f>B11/B14*100</f>
        <v>3.3253845594317</v>
      </c>
      <c r="D11" s="18">
        <v>-17.3336749380214</v>
      </c>
      <c r="E11" s="7">
        <v>2393</v>
      </c>
      <c r="F11" s="18">
        <v>912.86</v>
      </c>
      <c r="G11" s="19">
        <v>473</v>
      </c>
      <c r="H11" s="18">
        <v>163.52</v>
      </c>
      <c r="I11" s="7">
        <v>42</v>
      </c>
      <c r="J11" s="7">
        <v>0.43</v>
      </c>
      <c r="K11" s="7">
        <v>0</v>
      </c>
      <c r="L11" s="7">
        <v>0</v>
      </c>
      <c r="M11" s="7">
        <v>2908</v>
      </c>
      <c r="N11" s="18">
        <v>1076.81</v>
      </c>
      <c r="O11" s="7">
        <v>1</v>
      </c>
      <c r="P11" s="7">
        <v>0.62</v>
      </c>
      <c r="Q11" s="18">
        <v>0</v>
      </c>
      <c r="R11" s="7">
        <v>1.62</v>
      </c>
      <c r="S11" s="7">
        <v>0</v>
      </c>
      <c r="T11" s="19">
        <v>0</v>
      </c>
      <c r="U11" s="7">
        <v>0</v>
      </c>
      <c r="V11" s="7">
        <v>17.99</v>
      </c>
      <c r="W11" s="7">
        <v>188</v>
      </c>
      <c r="X11" s="7">
        <v>53.83</v>
      </c>
      <c r="Y11" s="7">
        <v>148.62</v>
      </c>
      <c r="Z11" s="7">
        <v>90.05</v>
      </c>
    </row>
    <row r="12" s="1" customFormat="1" ht="23" customHeight="1" spans="1:26">
      <c r="A12" s="7" t="s">
        <v>81</v>
      </c>
      <c r="B12" s="17">
        <f t="shared" si="0"/>
        <v>13.29</v>
      </c>
      <c r="C12" s="17">
        <f>B12/B14*100</f>
        <v>0.0402850951604748</v>
      </c>
      <c r="D12" s="18">
        <v>-80.6268221574344</v>
      </c>
      <c r="E12" s="7">
        <v>5</v>
      </c>
      <c r="F12" s="18">
        <v>1.72</v>
      </c>
      <c r="G12" s="19">
        <v>0</v>
      </c>
      <c r="H12" s="18">
        <v>0</v>
      </c>
      <c r="I12" s="7">
        <v>0</v>
      </c>
      <c r="J12" s="7">
        <v>0</v>
      </c>
      <c r="K12" s="7">
        <v>0</v>
      </c>
      <c r="L12" s="7">
        <v>0</v>
      </c>
      <c r="M12" s="7">
        <v>5</v>
      </c>
      <c r="N12" s="18">
        <v>1.72</v>
      </c>
      <c r="O12" s="7">
        <v>0</v>
      </c>
      <c r="P12" s="7">
        <v>0</v>
      </c>
      <c r="Q12" s="18">
        <v>0</v>
      </c>
      <c r="R12" s="7">
        <v>0</v>
      </c>
      <c r="S12" s="7">
        <v>11.57</v>
      </c>
      <c r="T12" s="19">
        <v>0</v>
      </c>
      <c r="U12" s="7">
        <v>0</v>
      </c>
      <c r="V12" s="7">
        <v>0</v>
      </c>
      <c r="W12" s="7">
        <v>3301</v>
      </c>
      <c r="X12" s="18">
        <v>157.26</v>
      </c>
      <c r="Y12" s="18">
        <v>0.12</v>
      </c>
      <c r="Z12" s="7">
        <v>0.12</v>
      </c>
    </row>
    <row r="13" s="1" customFormat="1" ht="23" customHeight="1" spans="1:26">
      <c r="A13" s="7" t="s">
        <v>82</v>
      </c>
      <c r="B13" s="17">
        <f t="shared" si="0"/>
        <v>1403.71</v>
      </c>
      <c r="C13" s="17">
        <f>B13/B14*100</f>
        <v>4.254972981769</v>
      </c>
      <c r="D13" s="18">
        <v>11.0802491117283</v>
      </c>
      <c r="E13" s="7">
        <v>3397</v>
      </c>
      <c r="F13" s="18">
        <v>1237.41</v>
      </c>
      <c r="G13" s="19">
        <v>69</v>
      </c>
      <c r="H13" s="18">
        <v>25.54</v>
      </c>
      <c r="I13" s="7">
        <v>0</v>
      </c>
      <c r="J13" s="7">
        <v>0</v>
      </c>
      <c r="K13" s="7">
        <v>0</v>
      </c>
      <c r="L13" s="7">
        <v>0</v>
      </c>
      <c r="M13" s="7">
        <v>3466</v>
      </c>
      <c r="N13" s="18">
        <v>1262.95</v>
      </c>
      <c r="O13" s="7">
        <v>1</v>
      </c>
      <c r="P13" s="7">
        <v>1.99</v>
      </c>
      <c r="Q13" s="18">
        <v>1.91</v>
      </c>
      <c r="R13" s="7">
        <v>123.4</v>
      </c>
      <c r="S13" s="7">
        <v>0</v>
      </c>
      <c r="T13" s="19">
        <v>0</v>
      </c>
      <c r="U13" s="7">
        <v>0</v>
      </c>
      <c r="V13" s="7">
        <v>13.46</v>
      </c>
      <c r="W13" s="7">
        <v>1159</v>
      </c>
      <c r="X13" s="18">
        <v>794.98</v>
      </c>
      <c r="Y13" s="18">
        <v>178.15</v>
      </c>
      <c r="Z13" s="7">
        <v>107.92</v>
      </c>
    </row>
    <row r="14" s="2" customFormat="1" ht="23" customHeight="1" spans="1:26">
      <c r="A14" s="7" t="s">
        <v>42</v>
      </c>
      <c r="B14" s="18">
        <f t="shared" si="0"/>
        <v>32989.8687022076</v>
      </c>
      <c r="C14" s="18"/>
      <c r="D14" s="20">
        <v>-4.84</v>
      </c>
      <c r="E14" s="19">
        <f t="shared" ref="E14:Z14" si="1">SUM(E6:E13)</f>
        <v>78496</v>
      </c>
      <c r="F14" s="18">
        <f t="shared" si="1"/>
        <v>22663.0746067736</v>
      </c>
      <c r="G14" s="19">
        <f t="shared" si="1"/>
        <v>30917</v>
      </c>
      <c r="H14" s="18">
        <f t="shared" si="1"/>
        <v>5842.30181069811</v>
      </c>
      <c r="I14" s="19">
        <f t="shared" si="1"/>
        <v>46477</v>
      </c>
      <c r="J14" s="18">
        <f t="shared" si="1"/>
        <v>534.73231709434</v>
      </c>
      <c r="K14" s="19">
        <f t="shared" si="1"/>
        <v>1000</v>
      </c>
      <c r="L14" s="18">
        <f t="shared" si="1"/>
        <v>157.912495</v>
      </c>
      <c r="M14" s="19">
        <f t="shared" si="1"/>
        <v>156890</v>
      </c>
      <c r="N14" s="18">
        <f t="shared" si="1"/>
        <v>29198.021229566</v>
      </c>
      <c r="O14" s="19">
        <f t="shared" si="1"/>
        <v>202</v>
      </c>
      <c r="P14" s="18">
        <f t="shared" si="1"/>
        <v>189.637547169811</v>
      </c>
      <c r="Q14" s="18">
        <f t="shared" si="1"/>
        <v>43.84035</v>
      </c>
      <c r="R14" s="18">
        <f t="shared" si="1"/>
        <v>1130.92955660377</v>
      </c>
      <c r="S14" s="18">
        <f t="shared" si="1"/>
        <v>688.63</v>
      </c>
      <c r="T14" s="19">
        <f t="shared" si="1"/>
        <v>0</v>
      </c>
      <c r="U14" s="18">
        <f t="shared" si="1"/>
        <v>0</v>
      </c>
      <c r="V14" s="18">
        <f t="shared" si="1"/>
        <v>1738.81001886793</v>
      </c>
      <c r="W14" s="19">
        <f t="shared" si="1"/>
        <v>34252</v>
      </c>
      <c r="X14" s="18">
        <f t="shared" si="1"/>
        <v>16456.376453</v>
      </c>
      <c r="Y14" s="18">
        <f t="shared" si="1"/>
        <v>3772.361459</v>
      </c>
      <c r="Z14" s="18">
        <f t="shared" si="1"/>
        <v>1967.438983</v>
      </c>
    </row>
    <row r="15" s="1" customFormat="1" ht="20.4" spans="1:26">
      <c r="A15" s="21" t="s">
        <v>43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39"/>
      <c r="R15" s="21"/>
      <c r="S15" s="21"/>
      <c r="T15" s="21"/>
      <c r="U15" s="21"/>
      <c r="V15" s="21"/>
      <c r="W15" s="21"/>
      <c r="X15" s="21"/>
      <c r="Y15" s="21"/>
      <c r="Z15" s="21"/>
    </row>
    <row r="16" s="1" customFormat="1" spans="1:26">
      <c r="A16" s="6" t="s">
        <v>4</v>
      </c>
      <c r="B16" s="7" t="s">
        <v>5</v>
      </c>
      <c r="C16" s="8" t="s">
        <v>6</v>
      </c>
      <c r="D16" s="9" t="s">
        <v>58</v>
      </c>
      <c r="E16" s="10" t="s">
        <v>59</v>
      </c>
      <c r="F16" s="10"/>
      <c r="G16" s="10"/>
      <c r="H16" s="10"/>
      <c r="I16" s="10"/>
      <c r="J16" s="10"/>
      <c r="K16" s="10"/>
      <c r="L16" s="10"/>
      <c r="M16" s="10"/>
      <c r="N16" s="10"/>
      <c r="O16" s="7" t="s">
        <v>60</v>
      </c>
      <c r="P16" s="7"/>
      <c r="Q16" s="32" t="s">
        <v>61</v>
      </c>
      <c r="R16" s="9" t="s">
        <v>62</v>
      </c>
      <c r="S16" s="9" t="s">
        <v>63</v>
      </c>
      <c r="T16" s="33" t="s">
        <v>12</v>
      </c>
      <c r="U16" s="34"/>
      <c r="V16" s="9" t="s">
        <v>64</v>
      </c>
      <c r="W16" s="10" t="s">
        <v>65</v>
      </c>
      <c r="X16" s="10" t="s">
        <v>15</v>
      </c>
      <c r="Y16" s="10" t="s">
        <v>19</v>
      </c>
      <c r="Z16" s="10" t="s">
        <v>66</v>
      </c>
    </row>
    <row r="17" s="1" customFormat="1" ht="27" customHeight="1" spans="1:26">
      <c r="A17" s="6"/>
      <c r="B17" s="7"/>
      <c r="C17" s="11"/>
      <c r="D17" s="12"/>
      <c r="E17" s="10" t="s">
        <v>67</v>
      </c>
      <c r="F17" s="10"/>
      <c r="G17" s="13" t="s">
        <v>68</v>
      </c>
      <c r="H17" s="14"/>
      <c r="I17" s="7" t="s">
        <v>69</v>
      </c>
      <c r="J17" s="7"/>
      <c r="K17" s="7" t="s">
        <v>70</v>
      </c>
      <c r="L17" s="7"/>
      <c r="M17" s="7" t="s">
        <v>71</v>
      </c>
      <c r="N17" s="7"/>
      <c r="O17" s="7"/>
      <c r="P17" s="7"/>
      <c r="Q17" s="35"/>
      <c r="R17" s="12"/>
      <c r="S17" s="16"/>
      <c r="T17" s="36"/>
      <c r="U17" s="37"/>
      <c r="V17" s="12"/>
      <c r="W17" s="10"/>
      <c r="X17" s="10"/>
      <c r="Y17" s="10"/>
      <c r="Z17" s="10"/>
    </row>
    <row r="18" s="1" customFormat="1" ht="36" spans="1:26">
      <c r="A18" s="6"/>
      <c r="B18" s="7"/>
      <c r="C18" s="15"/>
      <c r="D18" s="16"/>
      <c r="E18" s="10" t="s">
        <v>72</v>
      </c>
      <c r="F18" s="7" t="s">
        <v>25</v>
      </c>
      <c r="G18" s="10" t="s">
        <v>72</v>
      </c>
      <c r="H18" s="7" t="s">
        <v>25</v>
      </c>
      <c r="I18" s="10" t="s">
        <v>72</v>
      </c>
      <c r="J18" s="7" t="s">
        <v>25</v>
      </c>
      <c r="K18" s="10" t="s">
        <v>72</v>
      </c>
      <c r="L18" s="18" t="s">
        <v>25</v>
      </c>
      <c r="M18" s="10" t="s">
        <v>72</v>
      </c>
      <c r="N18" s="7" t="s">
        <v>25</v>
      </c>
      <c r="O18" s="10" t="s">
        <v>73</v>
      </c>
      <c r="P18" s="7" t="s">
        <v>25</v>
      </c>
      <c r="Q18" s="38"/>
      <c r="R18" s="16"/>
      <c r="S18" s="10" t="s">
        <v>25</v>
      </c>
      <c r="T18" s="10" t="s">
        <v>74</v>
      </c>
      <c r="U18" s="10" t="s">
        <v>25</v>
      </c>
      <c r="V18" s="16"/>
      <c r="W18" s="10"/>
      <c r="X18" s="10"/>
      <c r="Y18" s="10"/>
      <c r="Z18" s="10"/>
    </row>
    <row r="19" s="1" customFormat="1" spans="1:26">
      <c r="A19" s="7" t="s">
        <v>75</v>
      </c>
      <c r="B19" s="18">
        <f t="shared" ref="B19:B25" si="2">N19+P19+Q19+R19+S19+U19+V19</f>
        <v>1373.670915</v>
      </c>
      <c r="C19" s="17">
        <f>B19/B25*100</f>
        <v>48.2755998995056</v>
      </c>
      <c r="D19" s="18">
        <v>6.11678824301518</v>
      </c>
      <c r="E19" s="19">
        <v>3306</v>
      </c>
      <c r="F19" s="18">
        <v>1102.080439</v>
      </c>
      <c r="G19" s="18">
        <v>199</v>
      </c>
      <c r="H19" s="18">
        <v>68.428601</v>
      </c>
      <c r="I19" s="19">
        <v>3633</v>
      </c>
      <c r="J19" s="18">
        <v>41.18889</v>
      </c>
      <c r="K19" s="19">
        <v>241</v>
      </c>
      <c r="L19" s="18">
        <v>27.032985</v>
      </c>
      <c r="M19" s="19">
        <v>7379</v>
      </c>
      <c r="N19" s="18">
        <v>1238.730915</v>
      </c>
      <c r="O19" s="7">
        <v>1</v>
      </c>
      <c r="P19" s="7">
        <v>1.51</v>
      </c>
      <c r="Q19" s="18">
        <v>0.43</v>
      </c>
      <c r="R19" s="7">
        <v>55.73</v>
      </c>
      <c r="S19" s="18">
        <v>1.43</v>
      </c>
      <c r="T19" s="7">
        <v>0</v>
      </c>
      <c r="U19" s="7">
        <v>0</v>
      </c>
      <c r="V19" s="7">
        <v>75.84</v>
      </c>
      <c r="W19" s="7">
        <v>2067</v>
      </c>
      <c r="X19" s="18">
        <v>631.65976</v>
      </c>
      <c r="Y19" s="18">
        <v>144.161127</v>
      </c>
      <c r="Z19" s="18">
        <v>114.427302</v>
      </c>
    </row>
    <row r="20" s="1" customFormat="1" spans="1:26">
      <c r="A20" s="7" t="s">
        <v>76</v>
      </c>
      <c r="B20" s="18">
        <f t="shared" si="2"/>
        <v>486.62</v>
      </c>
      <c r="C20" s="17">
        <f>B20/B25*100</f>
        <v>17.1015285877968</v>
      </c>
      <c r="D20" s="18">
        <v>11.5691489361702</v>
      </c>
      <c r="E20" s="7">
        <v>862</v>
      </c>
      <c r="F20" s="7">
        <v>365.49</v>
      </c>
      <c r="G20" s="7">
        <v>622</v>
      </c>
      <c r="H20" s="7">
        <v>106.25</v>
      </c>
      <c r="I20" s="7">
        <v>373</v>
      </c>
      <c r="J20" s="7">
        <v>4.22</v>
      </c>
      <c r="K20" s="7">
        <v>0</v>
      </c>
      <c r="L20" s="7">
        <v>0</v>
      </c>
      <c r="M20" s="7">
        <v>1857</v>
      </c>
      <c r="N20" s="7">
        <v>475.96</v>
      </c>
      <c r="O20" s="7">
        <v>1</v>
      </c>
      <c r="P20" s="7">
        <v>0.2</v>
      </c>
      <c r="Q20" s="19">
        <v>0</v>
      </c>
      <c r="R20" s="7">
        <v>4.07</v>
      </c>
      <c r="S20" s="7">
        <v>0</v>
      </c>
      <c r="T20" s="7">
        <v>0</v>
      </c>
      <c r="U20" s="7">
        <v>0</v>
      </c>
      <c r="V20" s="7">
        <v>6.39</v>
      </c>
      <c r="W20" s="7">
        <v>314</v>
      </c>
      <c r="X20" s="7">
        <v>188.38</v>
      </c>
      <c r="Y20" s="7">
        <v>15.6</v>
      </c>
      <c r="Z20" s="7">
        <v>10</v>
      </c>
    </row>
    <row r="21" s="1" customFormat="1" spans="1:26">
      <c r="A21" s="7" t="s">
        <v>77</v>
      </c>
      <c r="B21" s="18">
        <f t="shared" si="2"/>
        <v>233.86</v>
      </c>
      <c r="C21" s="17">
        <f>B21/B25*100</f>
        <v>8.21865824574031</v>
      </c>
      <c r="D21" s="18">
        <v>-21.5550784918825</v>
      </c>
      <c r="E21" s="7">
        <v>410</v>
      </c>
      <c r="F21" s="7">
        <v>176.99</v>
      </c>
      <c r="G21" s="7">
        <v>46</v>
      </c>
      <c r="H21" s="7">
        <v>12.87</v>
      </c>
      <c r="I21" s="7">
        <v>920</v>
      </c>
      <c r="J21" s="7">
        <v>10.41</v>
      </c>
      <c r="K21" s="7">
        <v>18</v>
      </c>
      <c r="L21" s="7">
        <v>1.9</v>
      </c>
      <c r="M21" s="7">
        <v>1394</v>
      </c>
      <c r="N21" s="7">
        <v>202.17</v>
      </c>
      <c r="O21" s="7">
        <v>2</v>
      </c>
      <c r="P21" s="7">
        <v>0.81</v>
      </c>
      <c r="Q21" s="19">
        <v>0</v>
      </c>
      <c r="R21" s="7">
        <v>16</v>
      </c>
      <c r="S21" s="7">
        <v>0</v>
      </c>
      <c r="T21" s="7">
        <v>0</v>
      </c>
      <c r="U21" s="7">
        <v>0</v>
      </c>
      <c r="V21" s="7">
        <v>14.88</v>
      </c>
      <c r="W21" s="7">
        <v>229</v>
      </c>
      <c r="X21" s="7">
        <v>97.46</v>
      </c>
      <c r="Y21" s="7">
        <v>0</v>
      </c>
      <c r="Z21" s="7">
        <v>0</v>
      </c>
    </row>
    <row r="22" s="1" customFormat="1" spans="1:26">
      <c r="A22" s="7" t="s">
        <v>78</v>
      </c>
      <c r="B22" s="18">
        <f t="shared" si="2"/>
        <v>162.33</v>
      </c>
      <c r="C22" s="17">
        <f>B22/B25*100</f>
        <v>5.70484389391527</v>
      </c>
      <c r="D22" s="22">
        <v>-7.36703948870121</v>
      </c>
      <c r="E22" s="23">
        <v>583</v>
      </c>
      <c r="F22" s="23">
        <v>90.34</v>
      </c>
      <c r="G22" s="23">
        <v>475</v>
      </c>
      <c r="H22" s="22">
        <v>68.05</v>
      </c>
      <c r="I22" s="23">
        <v>0</v>
      </c>
      <c r="J22" s="23">
        <v>0</v>
      </c>
      <c r="K22" s="23">
        <v>0</v>
      </c>
      <c r="L22" s="22">
        <v>0</v>
      </c>
      <c r="M22" s="23">
        <v>1058</v>
      </c>
      <c r="N22" s="22">
        <v>158.39</v>
      </c>
      <c r="O22" s="7">
        <v>0</v>
      </c>
      <c r="P22" s="7">
        <v>0</v>
      </c>
      <c r="Q22" s="22">
        <v>0.28</v>
      </c>
      <c r="R22" s="22">
        <v>0</v>
      </c>
      <c r="S22" s="22">
        <v>0</v>
      </c>
      <c r="T22" s="23">
        <v>0</v>
      </c>
      <c r="U22" s="7">
        <v>0</v>
      </c>
      <c r="V22" s="22">
        <v>3.66</v>
      </c>
      <c r="W22" s="23">
        <v>116</v>
      </c>
      <c r="X22" s="22">
        <v>51.17</v>
      </c>
      <c r="Y22" s="22">
        <v>0</v>
      </c>
      <c r="Z22" s="22">
        <v>0</v>
      </c>
    </row>
    <row r="23" s="1" customFormat="1" spans="1:26">
      <c r="A23" s="7" t="s">
        <v>79</v>
      </c>
      <c r="B23" s="18">
        <f t="shared" si="2"/>
        <v>563.035718867925</v>
      </c>
      <c r="C23" s="17">
        <f>B23/B25*100</f>
        <v>19.7870441867792</v>
      </c>
      <c r="D23" s="22">
        <v>51.7311157551278</v>
      </c>
      <c r="E23" s="23">
        <v>1211</v>
      </c>
      <c r="F23" s="23">
        <v>251.98</v>
      </c>
      <c r="G23" s="23">
        <v>1637</v>
      </c>
      <c r="H23" s="22">
        <v>270.280019811321</v>
      </c>
      <c r="I23" s="23">
        <v>1</v>
      </c>
      <c r="J23" s="18">
        <v>0.113207547169811</v>
      </c>
      <c r="K23" s="23">
        <v>0</v>
      </c>
      <c r="L23" s="22">
        <v>0</v>
      </c>
      <c r="M23" s="23">
        <v>2849</v>
      </c>
      <c r="N23" s="22">
        <v>522.373227358491</v>
      </c>
      <c r="O23" s="7">
        <v>0</v>
      </c>
      <c r="P23" s="7">
        <v>0</v>
      </c>
      <c r="Q23" s="22">
        <v>1.10458773584906</v>
      </c>
      <c r="R23" s="22">
        <v>7.11309245283019</v>
      </c>
      <c r="S23" s="22">
        <v>10.42</v>
      </c>
      <c r="T23" s="23">
        <v>0</v>
      </c>
      <c r="U23" s="7">
        <v>0</v>
      </c>
      <c r="V23" s="22">
        <v>22.0248113207548</v>
      </c>
      <c r="W23" s="23">
        <v>66</v>
      </c>
      <c r="X23" s="22">
        <v>202.79</v>
      </c>
      <c r="Y23" s="22">
        <v>58.8</v>
      </c>
      <c r="Z23" s="22">
        <v>39.74</v>
      </c>
    </row>
    <row r="24" s="1" customFormat="1" spans="1:26">
      <c r="A24" s="7" t="s">
        <v>80</v>
      </c>
      <c r="B24" s="18">
        <f t="shared" si="2"/>
        <v>25.96</v>
      </c>
      <c r="C24" s="17">
        <f>B24/B25*100</f>
        <v>0.9123251862628</v>
      </c>
      <c r="D24" s="18" t="s">
        <v>41</v>
      </c>
      <c r="E24" s="7">
        <v>74</v>
      </c>
      <c r="F24" s="18">
        <v>25.6</v>
      </c>
      <c r="G24" s="7">
        <v>0</v>
      </c>
      <c r="H24" s="18">
        <v>0</v>
      </c>
      <c r="I24" s="7">
        <v>0</v>
      </c>
      <c r="J24" s="7">
        <v>0</v>
      </c>
      <c r="K24" s="7">
        <v>0</v>
      </c>
      <c r="L24" s="7">
        <v>0</v>
      </c>
      <c r="M24" s="7">
        <v>74</v>
      </c>
      <c r="N24" s="18">
        <v>25.6</v>
      </c>
      <c r="O24" s="7">
        <v>0</v>
      </c>
      <c r="P24" s="18">
        <v>0</v>
      </c>
      <c r="Q24" s="18">
        <v>0</v>
      </c>
      <c r="R24" s="7">
        <v>0</v>
      </c>
      <c r="S24" s="7">
        <v>0</v>
      </c>
      <c r="T24" s="7">
        <v>0</v>
      </c>
      <c r="U24" s="7">
        <v>0</v>
      </c>
      <c r="V24" s="18">
        <v>0.36</v>
      </c>
      <c r="W24" s="7">
        <v>0</v>
      </c>
      <c r="X24" s="7">
        <v>0</v>
      </c>
      <c r="Y24" s="18">
        <v>4.43</v>
      </c>
      <c r="Z24" s="18">
        <v>3.05</v>
      </c>
    </row>
    <row r="25" s="1" customFormat="1" spans="1:26">
      <c r="A25" s="7" t="s">
        <v>42</v>
      </c>
      <c r="B25" s="18">
        <f t="shared" si="2"/>
        <v>2845.47663386793</v>
      </c>
      <c r="C25" s="17"/>
      <c r="D25" s="18">
        <v>10.5</v>
      </c>
      <c r="E25" s="19">
        <f t="shared" ref="E25:Z25" si="3">SUM(E19:E24)</f>
        <v>6446</v>
      </c>
      <c r="F25" s="18">
        <f t="shared" si="3"/>
        <v>2012.480439</v>
      </c>
      <c r="G25" s="19">
        <f t="shared" si="3"/>
        <v>2979</v>
      </c>
      <c r="H25" s="18">
        <f t="shared" si="3"/>
        <v>525.878620811321</v>
      </c>
      <c r="I25" s="19">
        <f t="shared" si="3"/>
        <v>4927</v>
      </c>
      <c r="J25" s="18">
        <f t="shared" si="3"/>
        <v>55.9320975471698</v>
      </c>
      <c r="K25" s="19">
        <f t="shared" si="3"/>
        <v>259</v>
      </c>
      <c r="L25" s="18">
        <f t="shared" si="3"/>
        <v>28.932985</v>
      </c>
      <c r="M25" s="19">
        <f t="shared" si="3"/>
        <v>14611</v>
      </c>
      <c r="N25" s="18">
        <f t="shared" si="3"/>
        <v>2623.22414235849</v>
      </c>
      <c r="O25" s="19">
        <f t="shared" si="3"/>
        <v>4</v>
      </c>
      <c r="P25" s="18">
        <f t="shared" si="3"/>
        <v>2.52</v>
      </c>
      <c r="Q25" s="18">
        <f t="shared" si="3"/>
        <v>1.81458773584906</v>
      </c>
      <c r="R25" s="18">
        <f t="shared" si="3"/>
        <v>82.9130924528302</v>
      </c>
      <c r="S25" s="18">
        <f t="shared" si="3"/>
        <v>11.85</v>
      </c>
      <c r="T25" s="19">
        <f t="shared" si="3"/>
        <v>0</v>
      </c>
      <c r="U25" s="19">
        <f t="shared" si="3"/>
        <v>0</v>
      </c>
      <c r="V25" s="18">
        <f t="shared" si="3"/>
        <v>123.154811320755</v>
      </c>
      <c r="W25" s="19">
        <f t="shared" si="3"/>
        <v>2792</v>
      </c>
      <c r="X25" s="18">
        <f t="shared" si="3"/>
        <v>1171.45976</v>
      </c>
      <c r="Y25" s="18">
        <f t="shared" si="3"/>
        <v>222.991127</v>
      </c>
      <c r="Z25" s="18">
        <f t="shared" si="3"/>
        <v>167.217302</v>
      </c>
    </row>
    <row r="26" s="1" customFormat="1" ht="20.4" spans="1:26">
      <c r="A26" s="21" t="s">
        <v>46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39"/>
      <c r="R26" s="21"/>
      <c r="S26" s="21"/>
      <c r="T26" s="21"/>
      <c r="U26" s="21"/>
      <c r="V26" s="21"/>
      <c r="W26" s="21"/>
      <c r="X26" s="21"/>
      <c r="Y26" s="21"/>
      <c r="Z26" s="21"/>
    </row>
    <row r="27" s="1" customFormat="1" spans="1:26">
      <c r="A27" s="6" t="s">
        <v>4</v>
      </c>
      <c r="B27" s="7" t="s">
        <v>5</v>
      </c>
      <c r="C27" s="8" t="s">
        <v>6</v>
      </c>
      <c r="D27" s="9" t="s">
        <v>58</v>
      </c>
      <c r="E27" s="10" t="s">
        <v>59</v>
      </c>
      <c r="F27" s="10"/>
      <c r="G27" s="10"/>
      <c r="H27" s="10"/>
      <c r="I27" s="10"/>
      <c r="J27" s="10"/>
      <c r="K27" s="10"/>
      <c r="L27" s="10"/>
      <c r="M27" s="10"/>
      <c r="N27" s="10"/>
      <c r="O27" s="7" t="s">
        <v>60</v>
      </c>
      <c r="P27" s="7"/>
      <c r="Q27" s="32" t="s">
        <v>61</v>
      </c>
      <c r="R27" s="9" t="s">
        <v>62</v>
      </c>
      <c r="S27" s="9" t="s">
        <v>63</v>
      </c>
      <c r="T27" s="33" t="s">
        <v>12</v>
      </c>
      <c r="U27" s="34"/>
      <c r="V27" s="9" t="s">
        <v>64</v>
      </c>
      <c r="W27" s="10" t="s">
        <v>65</v>
      </c>
      <c r="X27" s="10" t="s">
        <v>15</v>
      </c>
      <c r="Y27" s="10" t="s">
        <v>19</v>
      </c>
      <c r="Z27" s="10" t="s">
        <v>66</v>
      </c>
    </row>
    <row r="28" s="1" customFormat="1" spans="1:26">
      <c r="A28" s="6"/>
      <c r="B28" s="7"/>
      <c r="C28" s="11"/>
      <c r="D28" s="12"/>
      <c r="E28" s="10" t="s">
        <v>67</v>
      </c>
      <c r="F28" s="10"/>
      <c r="G28" s="13" t="s">
        <v>68</v>
      </c>
      <c r="H28" s="14"/>
      <c r="I28" s="7" t="s">
        <v>69</v>
      </c>
      <c r="J28" s="7"/>
      <c r="K28" s="7" t="s">
        <v>70</v>
      </c>
      <c r="L28" s="7"/>
      <c r="M28" s="7" t="s">
        <v>71</v>
      </c>
      <c r="N28" s="7"/>
      <c r="O28" s="7"/>
      <c r="P28" s="7"/>
      <c r="Q28" s="35"/>
      <c r="R28" s="12"/>
      <c r="S28" s="16"/>
      <c r="T28" s="36"/>
      <c r="U28" s="37"/>
      <c r="V28" s="12"/>
      <c r="W28" s="10"/>
      <c r="X28" s="10"/>
      <c r="Y28" s="10"/>
      <c r="Z28" s="10"/>
    </row>
    <row r="29" s="1" customFormat="1" ht="36" spans="1:26">
      <c r="A29" s="6"/>
      <c r="B29" s="7"/>
      <c r="C29" s="15"/>
      <c r="D29" s="16"/>
      <c r="E29" s="10" t="s">
        <v>72</v>
      </c>
      <c r="F29" s="7" t="s">
        <v>25</v>
      </c>
      <c r="G29" s="10" t="s">
        <v>72</v>
      </c>
      <c r="H29" s="7" t="s">
        <v>25</v>
      </c>
      <c r="I29" s="10" t="s">
        <v>72</v>
      </c>
      <c r="J29" s="7" t="s">
        <v>25</v>
      </c>
      <c r="K29" s="10" t="s">
        <v>72</v>
      </c>
      <c r="L29" s="18" t="s">
        <v>25</v>
      </c>
      <c r="M29" s="10" t="s">
        <v>72</v>
      </c>
      <c r="N29" s="7" t="s">
        <v>25</v>
      </c>
      <c r="O29" s="10" t="s">
        <v>73</v>
      </c>
      <c r="P29" s="7" t="s">
        <v>25</v>
      </c>
      <c r="Q29" s="38"/>
      <c r="R29" s="16"/>
      <c r="S29" s="10" t="s">
        <v>25</v>
      </c>
      <c r="T29" s="10" t="s">
        <v>74</v>
      </c>
      <c r="U29" s="10" t="s">
        <v>25</v>
      </c>
      <c r="V29" s="16"/>
      <c r="W29" s="10"/>
      <c r="X29" s="10"/>
      <c r="Y29" s="10"/>
      <c r="Z29" s="10"/>
    </row>
    <row r="30" s="1" customFormat="1" spans="1:26">
      <c r="A30" s="7" t="s">
        <v>75</v>
      </c>
      <c r="B30" s="18">
        <f t="shared" ref="B30:B36" si="4">N30+P30+Q30+R30+S30+U30+V30</f>
        <v>2576.186072</v>
      </c>
      <c r="C30" s="18">
        <f>B30/B36*100</f>
        <v>49.6767723524914</v>
      </c>
      <c r="D30" s="24">
        <v>3.71985671969254</v>
      </c>
      <c r="E30" s="25">
        <v>4671</v>
      </c>
      <c r="F30" s="26">
        <v>1672.679329</v>
      </c>
      <c r="G30" s="27">
        <v>346</v>
      </c>
      <c r="H30" s="26">
        <v>125.61791</v>
      </c>
      <c r="I30" s="27">
        <v>11482</v>
      </c>
      <c r="J30" s="26">
        <v>130.328885</v>
      </c>
      <c r="K30" s="27">
        <v>394</v>
      </c>
      <c r="L30" s="26">
        <v>61.069948</v>
      </c>
      <c r="M30" s="25">
        <v>16893</v>
      </c>
      <c r="N30" s="26">
        <v>1989.696072</v>
      </c>
      <c r="O30" s="27">
        <v>1</v>
      </c>
      <c r="P30" s="26">
        <v>0.98</v>
      </c>
      <c r="Q30" s="24">
        <v>23.81</v>
      </c>
      <c r="R30" s="26">
        <v>63.77</v>
      </c>
      <c r="S30" s="26">
        <v>72.61</v>
      </c>
      <c r="T30" s="25">
        <v>0</v>
      </c>
      <c r="U30" s="25">
        <v>0</v>
      </c>
      <c r="V30" s="26">
        <v>425.32</v>
      </c>
      <c r="W30" s="27">
        <v>5492</v>
      </c>
      <c r="X30" s="40">
        <v>1445.33887</v>
      </c>
      <c r="Y30" s="40">
        <v>200.931143</v>
      </c>
      <c r="Z30" s="40">
        <v>150.004466</v>
      </c>
    </row>
    <row r="31" s="1" customFormat="1" spans="1:26">
      <c r="A31" s="7" t="s">
        <v>76</v>
      </c>
      <c r="B31" s="18">
        <f t="shared" si="4"/>
        <v>998.9</v>
      </c>
      <c r="C31" s="18">
        <f>B31/B36*100</f>
        <v>19.2618570693459</v>
      </c>
      <c r="D31" s="18">
        <v>18.30682316156</v>
      </c>
      <c r="E31" s="7">
        <v>4133</v>
      </c>
      <c r="F31" s="7">
        <v>770.79</v>
      </c>
      <c r="G31" s="7">
        <v>649</v>
      </c>
      <c r="H31" s="7">
        <v>119.65</v>
      </c>
      <c r="I31" s="7">
        <v>1402</v>
      </c>
      <c r="J31" s="7">
        <v>15.9</v>
      </c>
      <c r="K31" s="7">
        <v>0</v>
      </c>
      <c r="L31" s="7">
        <v>0</v>
      </c>
      <c r="M31" s="7">
        <v>6184</v>
      </c>
      <c r="N31" s="7">
        <v>906.34</v>
      </c>
      <c r="O31" s="7">
        <v>61</v>
      </c>
      <c r="P31" s="7">
        <v>53.8</v>
      </c>
      <c r="Q31" s="18">
        <v>0</v>
      </c>
      <c r="R31" s="7">
        <v>5.36</v>
      </c>
      <c r="S31" s="7">
        <v>0</v>
      </c>
      <c r="T31" s="7">
        <v>0</v>
      </c>
      <c r="U31" s="7">
        <v>0</v>
      </c>
      <c r="V31" s="7">
        <v>33.4</v>
      </c>
      <c r="W31" s="7">
        <v>559</v>
      </c>
      <c r="X31" s="7">
        <v>411.19</v>
      </c>
      <c r="Y31" s="7">
        <v>24.8</v>
      </c>
      <c r="Z31" s="7">
        <v>15.7</v>
      </c>
    </row>
    <row r="32" s="1" customFormat="1" spans="1:26">
      <c r="A32" s="7" t="s">
        <v>77</v>
      </c>
      <c r="B32" s="18">
        <f t="shared" si="4"/>
        <v>476.87</v>
      </c>
      <c r="C32" s="18">
        <f>B32/B36*100</f>
        <v>9.1955168491931</v>
      </c>
      <c r="D32" s="18">
        <v>-8.35415305377255</v>
      </c>
      <c r="E32" s="7">
        <v>645</v>
      </c>
      <c r="F32" s="7">
        <v>285.26</v>
      </c>
      <c r="G32" s="7">
        <v>263</v>
      </c>
      <c r="H32" s="7">
        <v>84.25</v>
      </c>
      <c r="I32" s="7">
        <v>866</v>
      </c>
      <c r="J32" s="7">
        <v>10.07</v>
      </c>
      <c r="K32" s="7">
        <v>5</v>
      </c>
      <c r="L32" s="7">
        <v>0.53</v>
      </c>
      <c r="M32" s="7">
        <v>1779</v>
      </c>
      <c r="N32" s="7">
        <v>380.11</v>
      </c>
      <c r="O32" s="7">
        <v>0</v>
      </c>
      <c r="P32" s="7">
        <v>0</v>
      </c>
      <c r="Q32" s="18">
        <v>0</v>
      </c>
      <c r="R32" s="7">
        <v>15.9</v>
      </c>
      <c r="S32" s="7">
        <v>23.78</v>
      </c>
      <c r="T32" s="7">
        <v>0</v>
      </c>
      <c r="U32" s="7">
        <v>0</v>
      </c>
      <c r="V32" s="7">
        <v>57.08</v>
      </c>
      <c r="W32" s="7">
        <v>453</v>
      </c>
      <c r="X32" s="7">
        <v>214.07</v>
      </c>
      <c r="Y32" s="7">
        <v>0</v>
      </c>
      <c r="Z32" s="7">
        <v>0</v>
      </c>
    </row>
    <row r="33" s="1" customFormat="1" spans="1:26">
      <c r="A33" s="7" t="s">
        <v>79</v>
      </c>
      <c r="B33" s="18">
        <f t="shared" si="4"/>
        <v>792.340575471698</v>
      </c>
      <c r="C33" s="18">
        <f>B33/B36*100</f>
        <v>15.2787575482822</v>
      </c>
      <c r="D33" s="18">
        <v>58.5419804371932</v>
      </c>
      <c r="E33" s="7">
        <v>1500</v>
      </c>
      <c r="F33" s="18">
        <v>294.887009433962</v>
      </c>
      <c r="G33" s="7">
        <v>2660</v>
      </c>
      <c r="H33" s="18">
        <v>457.824291509434</v>
      </c>
      <c r="I33" s="7">
        <v>0</v>
      </c>
      <c r="J33" s="7">
        <v>0</v>
      </c>
      <c r="K33" s="7">
        <v>0</v>
      </c>
      <c r="L33" s="7">
        <v>0</v>
      </c>
      <c r="M33" s="7">
        <v>4160</v>
      </c>
      <c r="N33" s="18">
        <v>752.711300943396</v>
      </c>
      <c r="O33" s="7">
        <v>0</v>
      </c>
      <c r="P33" s="18">
        <v>0</v>
      </c>
      <c r="Q33" s="18">
        <v>0.361509433962264</v>
      </c>
      <c r="R33" s="18">
        <v>24.2921047169811</v>
      </c>
      <c r="S33" s="7">
        <v>0</v>
      </c>
      <c r="T33" s="7">
        <v>0</v>
      </c>
      <c r="U33" s="7">
        <v>0</v>
      </c>
      <c r="V33" s="18">
        <v>14.9756603773585</v>
      </c>
      <c r="W33" s="7">
        <v>208</v>
      </c>
      <c r="X33" s="18">
        <v>223.5</v>
      </c>
      <c r="Y33" s="18">
        <v>70.96</v>
      </c>
      <c r="Z33" s="18">
        <v>45.87</v>
      </c>
    </row>
    <row r="34" s="1" customFormat="1" spans="1:26">
      <c r="A34" s="7" t="s">
        <v>78</v>
      </c>
      <c r="B34" s="18">
        <f t="shared" si="4"/>
        <v>169.11</v>
      </c>
      <c r="C34" s="18">
        <f>B34/B36*100</f>
        <v>3.26095970467223</v>
      </c>
      <c r="D34" s="18" t="s">
        <v>41</v>
      </c>
      <c r="E34" s="7">
        <v>774</v>
      </c>
      <c r="F34" s="18">
        <v>116.89</v>
      </c>
      <c r="G34" s="7">
        <v>297</v>
      </c>
      <c r="H34" s="18">
        <v>43.84</v>
      </c>
      <c r="I34" s="7">
        <v>0</v>
      </c>
      <c r="J34" s="7">
        <v>0</v>
      </c>
      <c r="K34" s="7">
        <v>0</v>
      </c>
      <c r="L34" s="7">
        <v>0</v>
      </c>
      <c r="M34" s="7">
        <v>1071</v>
      </c>
      <c r="N34" s="18">
        <v>160.73</v>
      </c>
      <c r="O34" s="7">
        <v>0</v>
      </c>
      <c r="P34" s="18">
        <v>0</v>
      </c>
      <c r="Q34" s="18">
        <v>0.07</v>
      </c>
      <c r="R34" s="7">
        <v>0</v>
      </c>
      <c r="S34" s="7">
        <v>0</v>
      </c>
      <c r="T34" s="7">
        <v>0</v>
      </c>
      <c r="U34" s="7">
        <v>0</v>
      </c>
      <c r="V34" s="18">
        <v>8.31</v>
      </c>
      <c r="W34" s="7">
        <v>154</v>
      </c>
      <c r="X34" s="18">
        <v>60.76</v>
      </c>
      <c r="Y34" s="18">
        <v>2.9</v>
      </c>
      <c r="Z34" s="18">
        <v>2.9</v>
      </c>
    </row>
    <row r="35" s="1" customFormat="1" spans="1:26">
      <c r="A35" s="7" t="s">
        <v>80</v>
      </c>
      <c r="B35" s="18">
        <f t="shared" si="4"/>
        <v>172.49</v>
      </c>
      <c r="C35" s="18">
        <f>B35/B36*100</f>
        <v>3.32613647601509</v>
      </c>
      <c r="D35" s="18">
        <v>-3.68529789491317</v>
      </c>
      <c r="E35" s="7">
        <v>344</v>
      </c>
      <c r="F35" s="18">
        <v>112.31</v>
      </c>
      <c r="G35" s="19">
        <v>169</v>
      </c>
      <c r="H35" s="18">
        <v>56.41</v>
      </c>
      <c r="I35" s="7">
        <v>2</v>
      </c>
      <c r="J35" s="7">
        <v>0.02</v>
      </c>
      <c r="K35" s="7">
        <v>0</v>
      </c>
      <c r="L35" s="7">
        <v>0</v>
      </c>
      <c r="M35" s="7">
        <v>515</v>
      </c>
      <c r="N35" s="18">
        <v>168.74</v>
      </c>
      <c r="O35" s="7">
        <v>0</v>
      </c>
      <c r="P35" s="7">
        <v>0</v>
      </c>
      <c r="Q35" s="18">
        <v>0</v>
      </c>
      <c r="R35" s="7">
        <v>0.25</v>
      </c>
      <c r="S35" s="7">
        <v>0</v>
      </c>
      <c r="T35" s="7">
        <v>0</v>
      </c>
      <c r="U35" s="7">
        <v>0</v>
      </c>
      <c r="V35" s="7">
        <v>3.5</v>
      </c>
      <c r="W35" s="7">
        <v>34</v>
      </c>
      <c r="X35" s="18">
        <v>9.12</v>
      </c>
      <c r="Y35" s="18">
        <v>28.34</v>
      </c>
      <c r="Z35" s="18">
        <v>16.87</v>
      </c>
    </row>
    <row r="36" s="1" customFormat="1" ht="15.6" spans="1:27">
      <c r="A36" s="7" t="s">
        <v>42</v>
      </c>
      <c r="B36" s="18">
        <f t="shared" si="4"/>
        <v>5185.8966474717</v>
      </c>
      <c r="C36" s="7"/>
      <c r="D36" s="7">
        <v>14.55</v>
      </c>
      <c r="E36" s="19">
        <f t="shared" ref="E36:Z36" si="5">SUM(E30:E35)</f>
        <v>12067</v>
      </c>
      <c r="F36" s="18">
        <f t="shared" si="5"/>
        <v>3252.81633843396</v>
      </c>
      <c r="G36" s="19">
        <f t="shared" si="5"/>
        <v>4384</v>
      </c>
      <c r="H36" s="18">
        <f t="shared" si="5"/>
        <v>887.592201509434</v>
      </c>
      <c r="I36" s="19">
        <f t="shared" si="5"/>
        <v>13752</v>
      </c>
      <c r="J36" s="18">
        <f t="shared" si="5"/>
        <v>156.318885</v>
      </c>
      <c r="K36" s="19">
        <f t="shared" si="5"/>
        <v>399</v>
      </c>
      <c r="L36" s="18">
        <f t="shared" si="5"/>
        <v>61.599948</v>
      </c>
      <c r="M36" s="19">
        <f t="shared" si="5"/>
        <v>30602</v>
      </c>
      <c r="N36" s="18">
        <f t="shared" si="5"/>
        <v>4358.3273729434</v>
      </c>
      <c r="O36" s="19">
        <f t="shared" si="5"/>
        <v>62</v>
      </c>
      <c r="P36" s="18">
        <f t="shared" si="5"/>
        <v>54.78</v>
      </c>
      <c r="Q36" s="18">
        <f t="shared" si="5"/>
        <v>24.2415094339623</v>
      </c>
      <c r="R36" s="18">
        <f t="shared" si="5"/>
        <v>109.572104716981</v>
      </c>
      <c r="S36" s="18">
        <f t="shared" si="5"/>
        <v>96.39</v>
      </c>
      <c r="T36" s="19">
        <f t="shared" si="5"/>
        <v>0</v>
      </c>
      <c r="U36" s="18">
        <f t="shared" si="5"/>
        <v>0</v>
      </c>
      <c r="V36" s="18">
        <f t="shared" si="5"/>
        <v>542.585660377358</v>
      </c>
      <c r="W36" s="19">
        <f t="shared" si="5"/>
        <v>6900</v>
      </c>
      <c r="X36" s="18">
        <f t="shared" si="5"/>
        <v>2363.97887</v>
      </c>
      <c r="Y36" s="18">
        <f t="shared" si="5"/>
        <v>327.931143</v>
      </c>
      <c r="Z36" s="19">
        <f t="shared" si="5"/>
        <v>231.344466</v>
      </c>
      <c r="AA36" s="42"/>
    </row>
    <row r="37" s="1" customFormat="1" ht="20.4" spans="1:27">
      <c r="A37" s="21" t="s">
        <v>47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39"/>
      <c r="R37" s="21"/>
      <c r="S37" s="21"/>
      <c r="T37" s="21"/>
      <c r="U37" s="21"/>
      <c r="V37" s="21"/>
      <c r="W37" s="21"/>
      <c r="X37" s="21"/>
      <c r="Y37" s="21"/>
      <c r="Z37" s="21"/>
      <c r="AA37" s="42"/>
    </row>
    <row r="38" s="1" customFormat="1" ht="15.6" spans="1:27">
      <c r="A38" s="6" t="s">
        <v>4</v>
      </c>
      <c r="B38" s="7" t="s">
        <v>5</v>
      </c>
      <c r="C38" s="8" t="s">
        <v>6</v>
      </c>
      <c r="D38" s="9" t="s">
        <v>58</v>
      </c>
      <c r="E38" s="10" t="s">
        <v>59</v>
      </c>
      <c r="F38" s="10"/>
      <c r="G38" s="10"/>
      <c r="H38" s="10"/>
      <c r="I38" s="10"/>
      <c r="J38" s="10"/>
      <c r="K38" s="10"/>
      <c r="L38" s="10"/>
      <c r="M38" s="10"/>
      <c r="N38" s="10"/>
      <c r="O38" s="7" t="s">
        <v>60</v>
      </c>
      <c r="P38" s="7"/>
      <c r="Q38" s="32" t="s">
        <v>61</v>
      </c>
      <c r="R38" s="9" t="s">
        <v>62</v>
      </c>
      <c r="S38" s="9" t="s">
        <v>63</v>
      </c>
      <c r="T38" s="33" t="s">
        <v>12</v>
      </c>
      <c r="U38" s="34"/>
      <c r="V38" s="9" t="s">
        <v>64</v>
      </c>
      <c r="W38" s="10" t="s">
        <v>65</v>
      </c>
      <c r="X38" s="10" t="s">
        <v>15</v>
      </c>
      <c r="Y38" s="10" t="s">
        <v>19</v>
      </c>
      <c r="Z38" s="10" t="s">
        <v>66</v>
      </c>
      <c r="AA38" s="42"/>
    </row>
    <row r="39" s="1" customFormat="1" ht="15.6" spans="1:27">
      <c r="A39" s="6"/>
      <c r="B39" s="7"/>
      <c r="C39" s="11"/>
      <c r="D39" s="12"/>
      <c r="E39" s="10" t="s">
        <v>67</v>
      </c>
      <c r="F39" s="10"/>
      <c r="G39" s="13" t="s">
        <v>68</v>
      </c>
      <c r="H39" s="14"/>
      <c r="I39" s="7" t="s">
        <v>69</v>
      </c>
      <c r="J39" s="7"/>
      <c r="K39" s="7" t="s">
        <v>70</v>
      </c>
      <c r="L39" s="7"/>
      <c r="M39" s="7" t="s">
        <v>71</v>
      </c>
      <c r="N39" s="7"/>
      <c r="O39" s="7"/>
      <c r="P39" s="7"/>
      <c r="Q39" s="35"/>
      <c r="R39" s="12"/>
      <c r="S39" s="16"/>
      <c r="T39" s="36"/>
      <c r="U39" s="37"/>
      <c r="V39" s="12"/>
      <c r="W39" s="10"/>
      <c r="X39" s="10"/>
      <c r="Y39" s="10"/>
      <c r="Z39" s="10"/>
      <c r="AA39" s="42"/>
    </row>
    <row r="40" s="1" customFormat="1" ht="36" spans="1:27">
      <c r="A40" s="6"/>
      <c r="B40" s="7"/>
      <c r="C40" s="15"/>
      <c r="D40" s="16"/>
      <c r="E40" s="10" t="s">
        <v>72</v>
      </c>
      <c r="F40" s="7" t="s">
        <v>25</v>
      </c>
      <c r="G40" s="10" t="s">
        <v>72</v>
      </c>
      <c r="H40" s="7" t="s">
        <v>25</v>
      </c>
      <c r="I40" s="10" t="s">
        <v>72</v>
      </c>
      <c r="J40" s="7" t="s">
        <v>25</v>
      </c>
      <c r="K40" s="10" t="s">
        <v>72</v>
      </c>
      <c r="L40" s="18" t="s">
        <v>25</v>
      </c>
      <c r="M40" s="10" t="s">
        <v>72</v>
      </c>
      <c r="N40" s="7" t="s">
        <v>25</v>
      </c>
      <c r="O40" s="10" t="s">
        <v>73</v>
      </c>
      <c r="P40" s="7" t="s">
        <v>25</v>
      </c>
      <c r="Q40" s="38"/>
      <c r="R40" s="16"/>
      <c r="S40" s="10" t="s">
        <v>25</v>
      </c>
      <c r="T40" s="10" t="s">
        <v>74</v>
      </c>
      <c r="U40" s="10" t="s">
        <v>25</v>
      </c>
      <c r="V40" s="16"/>
      <c r="W40" s="10"/>
      <c r="X40" s="10"/>
      <c r="Y40" s="10"/>
      <c r="Z40" s="10"/>
      <c r="AA40" s="42"/>
    </row>
    <row r="41" s="1" customFormat="1" spans="1:27">
      <c r="A41" s="7" t="s">
        <v>75</v>
      </c>
      <c r="B41" s="18">
        <f t="shared" ref="B41:B45" si="6">N41+P41+Q41+R41+S41+U41+V41</f>
        <v>1795.650781</v>
      </c>
      <c r="C41" s="17">
        <f>B41/B45*100</f>
        <v>58.2416174097516</v>
      </c>
      <c r="D41" s="24">
        <v>-41.1009546888021</v>
      </c>
      <c r="E41" s="25">
        <v>3118</v>
      </c>
      <c r="F41" s="26">
        <v>1110.89859</v>
      </c>
      <c r="G41" s="27">
        <v>244</v>
      </c>
      <c r="H41" s="26">
        <v>82.972539</v>
      </c>
      <c r="I41" s="27">
        <v>7065</v>
      </c>
      <c r="J41" s="26">
        <v>80.884464</v>
      </c>
      <c r="K41" s="27">
        <v>205</v>
      </c>
      <c r="L41" s="26">
        <v>50.625188</v>
      </c>
      <c r="M41" s="25">
        <v>10632</v>
      </c>
      <c r="N41" s="26">
        <v>1325.380781</v>
      </c>
      <c r="O41" s="27">
        <v>9</v>
      </c>
      <c r="P41" s="26">
        <v>25.06</v>
      </c>
      <c r="Q41" s="24">
        <v>0.92</v>
      </c>
      <c r="R41" s="26">
        <v>169.94</v>
      </c>
      <c r="S41" s="26">
        <v>56.61</v>
      </c>
      <c r="T41" s="25">
        <v>0</v>
      </c>
      <c r="U41" s="25">
        <v>0</v>
      </c>
      <c r="V41" s="26">
        <v>217.74</v>
      </c>
      <c r="W41" s="27">
        <v>5437</v>
      </c>
      <c r="X41" s="40">
        <v>1089.872897</v>
      </c>
      <c r="Y41" s="40">
        <v>121.949482</v>
      </c>
      <c r="Z41" s="40">
        <v>86.259842</v>
      </c>
      <c r="AA41" s="43"/>
    </row>
    <row r="42" s="1" customFormat="1" ht="15.6" spans="1:27">
      <c r="A42" s="7" t="s">
        <v>76</v>
      </c>
      <c r="B42" s="18">
        <f t="shared" si="6"/>
        <v>773.56</v>
      </c>
      <c r="C42" s="17">
        <f>B42/B45*100</f>
        <v>25.090282609627</v>
      </c>
      <c r="D42" s="18">
        <v>-5.11958788176132</v>
      </c>
      <c r="E42" s="7">
        <v>4117</v>
      </c>
      <c r="F42" s="7">
        <v>517.39</v>
      </c>
      <c r="G42" s="7">
        <v>565</v>
      </c>
      <c r="H42" s="7">
        <v>108.25</v>
      </c>
      <c r="I42" s="7">
        <v>4237</v>
      </c>
      <c r="J42" s="7">
        <v>47.96</v>
      </c>
      <c r="K42" s="7">
        <v>0</v>
      </c>
      <c r="L42" s="7">
        <v>0</v>
      </c>
      <c r="M42" s="7">
        <v>8919</v>
      </c>
      <c r="N42" s="7">
        <v>673.6</v>
      </c>
      <c r="O42" s="7">
        <v>2</v>
      </c>
      <c r="P42" s="7">
        <v>1.38</v>
      </c>
      <c r="Q42" s="18">
        <v>0</v>
      </c>
      <c r="R42" s="7">
        <v>33.18</v>
      </c>
      <c r="S42" s="7">
        <v>4.9</v>
      </c>
      <c r="T42" s="7">
        <v>0</v>
      </c>
      <c r="U42" s="7">
        <v>0</v>
      </c>
      <c r="V42" s="7">
        <v>60.5</v>
      </c>
      <c r="W42" s="7">
        <v>677</v>
      </c>
      <c r="X42" s="7">
        <v>425.13</v>
      </c>
      <c r="Y42" s="7">
        <v>22.3</v>
      </c>
      <c r="Z42" s="7">
        <v>13.4</v>
      </c>
      <c r="AA42" s="42"/>
    </row>
    <row r="43" s="1" customFormat="1" ht="15.6" spans="1:27">
      <c r="A43" s="7" t="s">
        <v>77</v>
      </c>
      <c r="B43" s="18">
        <f t="shared" si="6"/>
        <v>95.01</v>
      </c>
      <c r="C43" s="17">
        <f>B43/B45*100</f>
        <v>3.08163264742316</v>
      </c>
      <c r="D43" s="18">
        <v>17.7761249535143</v>
      </c>
      <c r="E43" s="7">
        <v>124</v>
      </c>
      <c r="F43" s="7">
        <v>47.34</v>
      </c>
      <c r="G43" s="7">
        <v>48</v>
      </c>
      <c r="H43" s="7">
        <v>16.52</v>
      </c>
      <c r="I43" s="7">
        <v>976</v>
      </c>
      <c r="J43" s="7">
        <v>11.04</v>
      </c>
      <c r="K43" s="7">
        <v>0</v>
      </c>
      <c r="L43" s="7">
        <v>0</v>
      </c>
      <c r="M43" s="7">
        <v>1148</v>
      </c>
      <c r="N43" s="7">
        <v>74.9</v>
      </c>
      <c r="O43" s="7">
        <v>0</v>
      </c>
      <c r="P43" s="7">
        <v>0</v>
      </c>
      <c r="Q43" s="18">
        <v>0</v>
      </c>
      <c r="R43" s="7">
        <v>5.52</v>
      </c>
      <c r="S43" s="7">
        <v>0</v>
      </c>
      <c r="T43" s="7">
        <v>0</v>
      </c>
      <c r="U43" s="7">
        <v>0</v>
      </c>
      <c r="V43" s="7">
        <v>14.59</v>
      </c>
      <c r="W43" s="7">
        <v>239</v>
      </c>
      <c r="X43" s="7">
        <v>40.89</v>
      </c>
      <c r="Y43" s="7">
        <v>0</v>
      </c>
      <c r="Z43" s="7">
        <v>0</v>
      </c>
      <c r="AA43" s="42"/>
    </row>
    <row r="44" s="1" customFormat="1" ht="15.6" spans="1:27">
      <c r="A44" s="7" t="s">
        <v>79</v>
      </c>
      <c r="B44" s="18">
        <f t="shared" si="6"/>
        <v>418.88518490566</v>
      </c>
      <c r="C44" s="17">
        <f>B44/B45*100</f>
        <v>13.5864673331983</v>
      </c>
      <c r="D44" s="18">
        <v>46.4083177075904</v>
      </c>
      <c r="E44" s="7">
        <v>799</v>
      </c>
      <c r="F44" s="18">
        <v>197.953662264151</v>
      </c>
      <c r="G44" s="7">
        <v>1216</v>
      </c>
      <c r="H44" s="18">
        <v>196.873010377358</v>
      </c>
      <c r="I44" s="7">
        <v>1</v>
      </c>
      <c r="J44" s="18">
        <v>0.113207547169811</v>
      </c>
      <c r="K44" s="7">
        <v>0</v>
      </c>
      <c r="L44" s="7">
        <v>0</v>
      </c>
      <c r="M44" s="7">
        <v>2016</v>
      </c>
      <c r="N44" s="18">
        <v>394.939880188679</v>
      </c>
      <c r="O44" s="7">
        <v>1</v>
      </c>
      <c r="P44" s="18">
        <v>0.0818867924528302</v>
      </c>
      <c r="Q44" s="18">
        <v>0</v>
      </c>
      <c r="R44" s="18">
        <v>17.7327575471698</v>
      </c>
      <c r="S44" s="7">
        <v>0</v>
      </c>
      <c r="T44" s="7">
        <v>0</v>
      </c>
      <c r="U44" s="7">
        <v>0</v>
      </c>
      <c r="V44" s="18">
        <v>6.13066037735848</v>
      </c>
      <c r="W44" s="7">
        <v>26</v>
      </c>
      <c r="X44" s="18">
        <v>173.05</v>
      </c>
      <c r="Y44" s="18">
        <v>40.07</v>
      </c>
      <c r="Z44" s="18">
        <v>26.25</v>
      </c>
      <c r="AA44" s="42"/>
    </row>
    <row r="45" s="1" customFormat="1" ht="15.6" spans="1:27">
      <c r="A45" s="7" t="s">
        <v>42</v>
      </c>
      <c r="B45" s="18">
        <f t="shared" si="6"/>
        <v>3083.10596590566</v>
      </c>
      <c r="C45" s="28"/>
      <c r="D45" s="18">
        <v>-27.13</v>
      </c>
      <c r="E45" s="19">
        <f t="shared" ref="E45:Z45" si="7">SUM(E41:E44)</f>
        <v>8158</v>
      </c>
      <c r="F45" s="18">
        <f t="shared" si="7"/>
        <v>1873.58225226415</v>
      </c>
      <c r="G45" s="18">
        <f t="shared" si="7"/>
        <v>2073</v>
      </c>
      <c r="H45" s="18">
        <f t="shared" si="7"/>
        <v>404.615549377358</v>
      </c>
      <c r="I45" s="18">
        <f t="shared" si="7"/>
        <v>12279</v>
      </c>
      <c r="J45" s="18">
        <f t="shared" si="7"/>
        <v>139.99767154717</v>
      </c>
      <c r="K45" s="18">
        <f t="shared" si="7"/>
        <v>205</v>
      </c>
      <c r="L45" s="18">
        <f t="shared" si="7"/>
        <v>50.625188</v>
      </c>
      <c r="M45" s="18">
        <f t="shared" si="7"/>
        <v>22715</v>
      </c>
      <c r="N45" s="18">
        <f t="shared" si="7"/>
        <v>2468.82066118868</v>
      </c>
      <c r="O45" s="18">
        <f t="shared" si="7"/>
        <v>12</v>
      </c>
      <c r="P45" s="18">
        <f t="shared" si="7"/>
        <v>26.5218867924528</v>
      </c>
      <c r="Q45" s="18">
        <f t="shared" si="7"/>
        <v>0.92</v>
      </c>
      <c r="R45" s="18">
        <f t="shared" si="7"/>
        <v>226.37275754717</v>
      </c>
      <c r="S45" s="18">
        <f t="shared" si="7"/>
        <v>61.51</v>
      </c>
      <c r="T45" s="18">
        <f t="shared" si="7"/>
        <v>0</v>
      </c>
      <c r="U45" s="18">
        <f t="shared" si="7"/>
        <v>0</v>
      </c>
      <c r="V45" s="18">
        <f t="shared" si="7"/>
        <v>298.960660377358</v>
      </c>
      <c r="W45" s="18">
        <f t="shared" si="7"/>
        <v>6379</v>
      </c>
      <c r="X45" s="18">
        <f t="shared" si="7"/>
        <v>1728.942897</v>
      </c>
      <c r="Y45" s="18">
        <f t="shared" si="7"/>
        <v>184.319482</v>
      </c>
      <c r="Z45" s="18">
        <f t="shared" si="7"/>
        <v>125.909842</v>
      </c>
      <c r="AA45" s="42"/>
    </row>
    <row r="46" s="1" customFormat="1" ht="20.4" spans="1:27">
      <c r="A46" s="21" t="s">
        <v>48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39"/>
      <c r="R46" s="21"/>
      <c r="S46" s="21"/>
      <c r="T46" s="21"/>
      <c r="U46" s="21"/>
      <c r="V46" s="21"/>
      <c r="W46" s="21"/>
      <c r="X46" s="21"/>
      <c r="Y46" s="21"/>
      <c r="Z46" s="21"/>
      <c r="AA46" s="42"/>
    </row>
    <row r="47" s="1" customFormat="1" ht="15.6" spans="1:27">
      <c r="A47" s="6" t="s">
        <v>4</v>
      </c>
      <c r="B47" s="7" t="s">
        <v>5</v>
      </c>
      <c r="C47" s="8" t="s">
        <v>6</v>
      </c>
      <c r="D47" s="9" t="s">
        <v>58</v>
      </c>
      <c r="E47" s="10" t="s">
        <v>59</v>
      </c>
      <c r="F47" s="10"/>
      <c r="G47" s="10"/>
      <c r="H47" s="10"/>
      <c r="I47" s="10"/>
      <c r="J47" s="10"/>
      <c r="K47" s="10"/>
      <c r="L47" s="10"/>
      <c r="M47" s="10"/>
      <c r="N47" s="10"/>
      <c r="O47" s="7" t="s">
        <v>60</v>
      </c>
      <c r="P47" s="7"/>
      <c r="Q47" s="32" t="s">
        <v>61</v>
      </c>
      <c r="R47" s="9" t="s">
        <v>62</v>
      </c>
      <c r="S47" s="9" t="s">
        <v>63</v>
      </c>
      <c r="T47" s="33" t="s">
        <v>12</v>
      </c>
      <c r="U47" s="34"/>
      <c r="V47" s="9" t="s">
        <v>64</v>
      </c>
      <c r="W47" s="10" t="s">
        <v>65</v>
      </c>
      <c r="X47" s="10" t="s">
        <v>15</v>
      </c>
      <c r="Y47" s="10" t="s">
        <v>19</v>
      </c>
      <c r="Z47" s="10" t="s">
        <v>66</v>
      </c>
      <c r="AA47" s="42"/>
    </row>
    <row r="48" s="1" customFormat="1" ht="15.6" spans="1:27">
      <c r="A48" s="6"/>
      <c r="B48" s="7"/>
      <c r="C48" s="11"/>
      <c r="D48" s="12"/>
      <c r="E48" s="10" t="s">
        <v>67</v>
      </c>
      <c r="F48" s="10"/>
      <c r="G48" s="13" t="s">
        <v>68</v>
      </c>
      <c r="H48" s="14"/>
      <c r="I48" s="7" t="s">
        <v>69</v>
      </c>
      <c r="J48" s="7"/>
      <c r="K48" s="7" t="s">
        <v>70</v>
      </c>
      <c r="L48" s="7"/>
      <c r="M48" s="7" t="s">
        <v>71</v>
      </c>
      <c r="N48" s="7"/>
      <c r="O48" s="7"/>
      <c r="P48" s="7"/>
      <c r="Q48" s="35"/>
      <c r="R48" s="12"/>
      <c r="S48" s="16"/>
      <c r="T48" s="36"/>
      <c r="U48" s="37"/>
      <c r="V48" s="12"/>
      <c r="W48" s="10"/>
      <c r="X48" s="10"/>
      <c r="Y48" s="10"/>
      <c r="Z48" s="10"/>
      <c r="AA48" s="42"/>
    </row>
    <row r="49" s="1" customFormat="1" ht="36" spans="1:27">
      <c r="A49" s="6"/>
      <c r="B49" s="7"/>
      <c r="C49" s="15"/>
      <c r="D49" s="16"/>
      <c r="E49" s="10" t="s">
        <v>72</v>
      </c>
      <c r="F49" s="7" t="s">
        <v>25</v>
      </c>
      <c r="G49" s="10" t="s">
        <v>72</v>
      </c>
      <c r="H49" s="7" t="s">
        <v>25</v>
      </c>
      <c r="I49" s="10" t="s">
        <v>72</v>
      </c>
      <c r="J49" s="7" t="s">
        <v>25</v>
      </c>
      <c r="K49" s="10" t="s">
        <v>72</v>
      </c>
      <c r="L49" s="18" t="s">
        <v>25</v>
      </c>
      <c r="M49" s="10" t="s">
        <v>72</v>
      </c>
      <c r="N49" s="7" t="s">
        <v>25</v>
      </c>
      <c r="O49" s="10" t="s">
        <v>73</v>
      </c>
      <c r="P49" s="7" t="s">
        <v>25</v>
      </c>
      <c r="Q49" s="38"/>
      <c r="R49" s="16"/>
      <c r="S49" s="10" t="s">
        <v>25</v>
      </c>
      <c r="T49" s="10" t="s">
        <v>74</v>
      </c>
      <c r="U49" s="10" t="s">
        <v>25</v>
      </c>
      <c r="V49" s="16"/>
      <c r="W49" s="10"/>
      <c r="X49" s="10"/>
      <c r="Y49" s="10"/>
      <c r="Z49" s="10"/>
      <c r="AA49" s="42"/>
    </row>
    <row r="50" s="1" customFormat="1" ht="15.6" spans="1:27">
      <c r="A50" s="7" t="s">
        <v>75</v>
      </c>
      <c r="B50" s="18">
        <f t="shared" ref="B50:B54" si="8">N50+P50+Q50+R50+S50+U50+V50</f>
        <v>719.520244</v>
      </c>
      <c r="C50" s="17">
        <f>B50/B54*100</f>
        <v>50.7427139817216</v>
      </c>
      <c r="D50" s="24">
        <v>-34.0411191271205</v>
      </c>
      <c r="E50" s="25">
        <v>1781</v>
      </c>
      <c r="F50" s="26">
        <v>605.081881</v>
      </c>
      <c r="G50" s="27">
        <v>61</v>
      </c>
      <c r="H50" s="26">
        <v>20.537842</v>
      </c>
      <c r="I50" s="27">
        <v>994</v>
      </c>
      <c r="J50" s="26">
        <v>11.312136</v>
      </c>
      <c r="K50" s="27">
        <v>25</v>
      </c>
      <c r="L50" s="26">
        <v>4.288385</v>
      </c>
      <c r="M50" s="25">
        <v>2861</v>
      </c>
      <c r="N50" s="26">
        <v>641.220244</v>
      </c>
      <c r="O50" s="27">
        <v>4</v>
      </c>
      <c r="P50" s="26">
        <v>5.22</v>
      </c>
      <c r="Q50" s="24">
        <v>0</v>
      </c>
      <c r="R50" s="26">
        <v>41.25</v>
      </c>
      <c r="S50" s="26">
        <v>0</v>
      </c>
      <c r="T50" s="25">
        <v>0</v>
      </c>
      <c r="U50" s="25">
        <v>0</v>
      </c>
      <c r="V50" s="26">
        <v>31.83</v>
      </c>
      <c r="W50" s="27">
        <v>347</v>
      </c>
      <c r="X50" s="40">
        <v>239.679753</v>
      </c>
      <c r="Y50" s="40">
        <v>73.952534</v>
      </c>
      <c r="Z50" s="40">
        <v>62.383794</v>
      </c>
      <c r="AA50" s="42"/>
    </row>
    <row r="51" s="1" customFormat="1" ht="15.6" spans="1:27">
      <c r="A51" s="7" t="s">
        <v>76</v>
      </c>
      <c r="B51" s="18">
        <f t="shared" si="8"/>
        <v>219.23</v>
      </c>
      <c r="C51" s="17">
        <f>B51/B54*100</f>
        <v>15.4607535770916</v>
      </c>
      <c r="D51" s="17">
        <v>40.7395519034474</v>
      </c>
      <c r="E51" s="7">
        <v>760</v>
      </c>
      <c r="F51" s="7">
        <v>182.23</v>
      </c>
      <c r="G51" s="7">
        <v>118</v>
      </c>
      <c r="H51" s="7">
        <v>21.18</v>
      </c>
      <c r="I51" s="7">
        <v>330</v>
      </c>
      <c r="J51" s="7">
        <v>3.74</v>
      </c>
      <c r="K51" s="7">
        <v>0</v>
      </c>
      <c r="L51" s="7">
        <v>0</v>
      </c>
      <c r="M51" s="7">
        <v>1208</v>
      </c>
      <c r="N51" s="7">
        <v>207.15</v>
      </c>
      <c r="O51" s="7">
        <v>0</v>
      </c>
      <c r="P51" s="7">
        <v>0</v>
      </c>
      <c r="Q51" s="18">
        <v>0</v>
      </c>
      <c r="R51" s="7">
        <v>2.53</v>
      </c>
      <c r="S51" s="7">
        <v>0</v>
      </c>
      <c r="T51" s="7">
        <v>0</v>
      </c>
      <c r="U51" s="7">
        <v>0</v>
      </c>
      <c r="V51" s="7">
        <v>9.55</v>
      </c>
      <c r="W51" s="7">
        <v>112</v>
      </c>
      <c r="X51" s="7">
        <v>84.52</v>
      </c>
      <c r="Y51" s="7">
        <v>8.4</v>
      </c>
      <c r="Z51" s="7">
        <v>5.5</v>
      </c>
      <c r="AA51" s="42"/>
    </row>
    <row r="52" s="1" customFormat="1" ht="15.6" spans="1:27">
      <c r="A52" s="7" t="s">
        <v>77</v>
      </c>
      <c r="B52" s="18">
        <f t="shared" si="8"/>
        <v>384.52</v>
      </c>
      <c r="C52" s="17">
        <f>B52/B54*100</f>
        <v>27.1174974477182</v>
      </c>
      <c r="D52" s="17">
        <v>-60.7412323242636</v>
      </c>
      <c r="E52" s="7">
        <v>276</v>
      </c>
      <c r="F52" s="7">
        <v>101.05</v>
      </c>
      <c r="G52" s="7">
        <v>247</v>
      </c>
      <c r="H52" s="7">
        <v>14.24</v>
      </c>
      <c r="I52" s="7">
        <v>521</v>
      </c>
      <c r="J52" s="7">
        <v>5.87</v>
      </c>
      <c r="K52" s="7">
        <v>0</v>
      </c>
      <c r="L52" s="7">
        <v>0</v>
      </c>
      <c r="M52" s="7">
        <v>1044</v>
      </c>
      <c r="N52" s="7">
        <v>121.16</v>
      </c>
      <c r="O52" s="7">
        <v>1</v>
      </c>
      <c r="P52" s="7">
        <v>1.67</v>
      </c>
      <c r="Q52" s="18">
        <v>0</v>
      </c>
      <c r="R52" s="7">
        <v>32.43</v>
      </c>
      <c r="S52" s="7">
        <v>187.58</v>
      </c>
      <c r="T52" s="7">
        <v>0</v>
      </c>
      <c r="U52" s="7">
        <v>0</v>
      </c>
      <c r="V52" s="7">
        <v>41.68</v>
      </c>
      <c r="W52" s="7">
        <v>431</v>
      </c>
      <c r="X52" s="7">
        <v>291.16</v>
      </c>
      <c r="Y52" s="7">
        <v>0</v>
      </c>
      <c r="Z52" s="7">
        <v>0</v>
      </c>
      <c r="AA52" s="42"/>
    </row>
    <row r="53" s="1" customFormat="1" spans="1:26">
      <c r="A53" s="7" t="s">
        <v>79</v>
      </c>
      <c r="B53" s="18">
        <f t="shared" si="8"/>
        <v>94.7072103773585</v>
      </c>
      <c r="C53" s="17">
        <f>B53/B54*100</f>
        <v>6.67903499346856</v>
      </c>
      <c r="D53" s="18" t="s">
        <v>41</v>
      </c>
      <c r="E53" s="7">
        <v>286</v>
      </c>
      <c r="F53" s="18">
        <v>54.9159320754717</v>
      </c>
      <c r="G53" s="7">
        <v>218</v>
      </c>
      <c r="H53" s="7">
        <v>35.36</v>
      </c>
      <c r="I53" s="7">
        <v>0</v>
      </c>
      <c r="J53" s="7">
        <v>0</v>
      </c>
      <c r="K53" s="7">
        <v>0</v>
      </c>
      <c r="L53" s="7">
        <v>0</v>
      </c>
      <c r="M53" s="7">
        <v>504</v>
      </c>
      <c r="N53" s="18">
        <v>90.2759320754717</v>
      </c>
      <c r="O53" s="7">
        <v>0</v>
      </c>
      <c r="P53" s="7">
        <v>0</v>
      </c>
      <c r="Q53" s="18">
        <v>0</v>
      </c>
      <c r="R53" s="18">
        <v>0.889674528301887</v>
      </c>
      <c r="S53" s="7">
        <v>0</v>
      </c>
      <c r="T53" s="7">
        <v>0</v>
      </c>
      <c r="U53" s="7">
        <v>0</v>
      </c>
      <c r="V53" s="18">
        <v>3.54160377358491</v>
      </c>
      <c r="W53" s="7">
        <v>18</v>
      </c>
      <c r="X53" s="7">
        <v>21.93</v>
      </c>
      <c r="Y53" s="7">
        <v>10.38</v>
      </c>
      <c r="Z53" s="7">
        <v>7.36</v>
      </c>
    </row>
    <row r="54" s="1" customFormat="1" spans="1:26">
      <c r="A54" s="7" t="s">
        <v>42</v>
      </c>
      <c r="B54" s="18">
        <f t="shared" si="8"/>
        <v>1417.97745437736</v>
      </c>
      <c r="C54" s="28"/>
      <c r="D54" s="7">
        <v>-36.3</v>
      </c>
      <c r="E54" s="19">
        <f t="shared" ref="E54:Z54" si="9">SUM(E50:E53)</f>
        <v>3103</v>
      </c>
      <c r="F54" s="18">
        <f t="shared" si="9"/>
        <v>943.277813075472</v>
      </c>
      <c r="G54" s="19">
        <f t="shared" si="9"/>
        <v>644</v>
      </c>
      <c r="H54" s="18">
        <f t="shared" si="9"/>
        <v>91.317842</v>
      </c>
      <c r="I54" s="19">
        <f t="shared" si="9"/>
        <v>1845</v>
      </c>
      <c r="J54" s="18">
        <f t="shared" si="9"/>
        <v>20.922136</v>
      </c>
      <c r="K54" s="19">
        <f t="shared" si="9"/>
        <v>25</v>
      </c>
      <c r="L54" s="18">
        <f t="shared" si="9"/>
        <v>4.288385</v>
      </c>
      <c r="M54" s="19">
        <f t="shared" si="9"/>
        <v>5617</v>
      </c>
      <c r="N54" s="18">
        <f t="shared" si="9"/>
        <v>1059.80617607547</v>
      </c>
      <c r="O54" s="19">
        <f t="shared" si="9"/>
        <v>5</v>
      </c>
      <c r="P54" s="18">
        <f t="shared" si="9"/>
        <v>6.89</v>
      </c>
      <c r="Q54" s="18">
        <f t="shared" si="9"/>
        <v>0</v>
      </c>
      <c r="R54" s="18">
        <f t="shared" si="9"/>
        <v>77.0996745283019</v>
      </c>
      <c r="S54" s="18">
        <f t="shared" si="9"/>
        <v>187.58</v>
      </c>
      <c r="T54" s="19">
        <f t="shared" si="9"/>
        <v>0</v>
      </c>
      <c r="U54" s="18">
        <f t="shared" si="9"/>
        <v>0</v>
      </c>
      <c r="V54" s="18">
        <f t="shared" si="9"/>
        <v>86.6016037735849</v>
      </c>
      <c r="W54" s="19">
        <f t="shared" si="9"/>
        <v>908</v>
      </c>
      <c r="X54" s="18">
        <f t="shared" si="9"/>
        <v>637.289753</v>
      </c>
      <c r="Y54" s="18">
        <f t="shared" si="9"/>
        <v>92.732534</v>
      </c>
      <c r="Z54" s="18">
        <f t="shared" si="9"/>
        <v>75.243794</v>
      </c>
    </row>
    <row r="55" s="1" customFormat="1" ht="20.4" spans="1:26">
      <c r="A55" s="21" t="s">
        <v>49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39"/>
      <c r="R55" s="21"/>
      <c r="S55" s="21"/>
      <c r="T55" s="21"/>
      <c r="U55" s="21"/>
      <c r="V55" s="21"/>
      <c r="W55" s="21"/>
      <c r="X55" s="21"/>
      <c r="Y55" s="21"/>
      <c r="Z55" s="21"/>
    </row>
    <row r="56" s="1" customFormat="1" spans="1:26">
      <c r="A56" s="6" t="s">
        <v>4</v>
      </c>
      <c r="B56" s="7" t="s">
        <v>5</v>
      </c>
      <c r="C56" s="8" t="s">
        <v>6</v>
      </c>
      <c r="D56" s="9" t="s">
        <v>58</v>
      </c>
      <c r="E56" s="10" t="s">
        <v>59</v>
      </c>
      <c r="F56" s="10"/>
      <c r="G56" s="10"/>
      <c r="H56" s="10"/>
      <c r="I56" s="10"/>
      <c r="J56" s="10"/>
      <c r="K56" s="10"/>
      <c r="L56" s="10"/>
      <c r="M56" s="10"/>
      <c r="N56" s="10"/>
      <c r="O56" s="7" t="s">
        <v>60</v>
      </c>
      <c r="P56" s="7"/>
      <c r="Q56" s="32" t="s">
        <v>61</v>
      </c>
      <c r="R56" s="9" t="s">
        <v>62</v>
      </c>
      <c r="S56" s="9" t="s">
        <v>63</v>
      </c>
      <c r="T56" s="33" t="s">
        <v>12</v>
      </c>
      <c r="U56" s="34"/>
      <c r="V56" s="9" t="s">
        <v>64</v>
      </c>
      <c r="W56" s="10" t="s">
        <v>65</v>
      </c>
      <c r="X56" s="10" t="s">
        <v>15</v>
      </c>
      <c r="Y56" s="10" t="s">
        <v>19</v>
      </c>
      <c r="Z56" s="10" t="s">
        <v>66</v>
      </c>
    </row>
    <row r="57" s="1" customFormat="1" spans="1:26">
      <c r="A57" s="6"/>
      <c r="B57" s="7"/>
      <c r="C57" s="11"/>
      <c r="D57" s="12"/>
      <c r="E57" s="10" t="s">
        <v>67</v>
      </c>
      <c r="F57" s="10"/>
      <c r="G57" s="13" t="s">
        <v>68</v>
      </c>
      <c r="H57" s="14"/>
      <c r="I57" s="7" t="s">
        <v>69</v>
      </c>
      <c r="J57" s="7"/>
      <c r="K57" s="7" t="s">
        <v>70</v>
      </c>
      <c r="L57" s="7"/>
      <c r="M57" s="7" t="s">
        <v>71</v>
      </c>
      <c r="N57" s="7"/>
      <c r="O57" s="7"/>
      <c r="P57" s="7"/>
      <c r="Q57" s="35"/>
      <c r="R57" s="12"/>
      <c r="S57" s="16"/>
      <c r="T57" s="36"/>
      <c r="U57" s="37"/>
      <c r="V57" s="12"/>
      <c r="W57" s="10"/>
      <c r="X57" s="10"/>
      <c r="Y57" s="10"/>
      <c r="Z57" s="10"/>
    </row>
    <row r="58" s="1" customFormat="1" ht="36" spans="1:26">
      <c r="A58" s="6"/>
      <c r="B58" s="7"/>
      <c r="C58" s="15"/>
      <c r="D58" s="16"/>
      <c r="E58" s="10" t="s">
        <v>72</v>
      </c>
      <c r="F58" s="7" t="s">
        <v>25</v>
      </c>
      <c r="G58" s="10" t="s">
        <v>72</v>
      </c>
      <c r="H58" s="7" t="s">
        <v>25</v>
      </c>
      <c r="I58" s="10" t="s">
        <v>72</v>
      </c>
      <c r="J58" s="7" t="s">
        <v>25</v>
      </c>
      <c r="K58" s="10" t="s">
        <v>72</v>
      </c>
      <c r="L58" s="18" t="s">
        <v>25</v>
      </c>
      <c r="M58" s="10" t="s">
        <v>72</v>
      </c>
      <c r="N58" s="7" t="s">
        <v>25</v>
      </c>
      <c r="O58" s="10" t="s">
        <v>73</v>
      </c>
      <c r="P58" s="7" t="s">
        <v>25</v>
      </c>
      <c r="Q58" s="38"/>
      <c r="R58" s="16"/>
      <c r="S58" s="10" t="s">
        <v>25</v>
      </c>
      <c r="T58" s="10" t="s">
        <v>74</v>
      </c>
      <c r="U58" s="10" t="s">
        <v>25</v>
      </c>
      <c r="V58" s="16"/>
      <c r="W58" s="10"/>
      <c r="X58" s="10"/>
      <c r="Y58" s="10"/>
      <c r="Z58" s="10"/>
    </row>
    <row r="59" s="1" customFormat="1" spans="1:26">
      <c r="A59" s="7" t="s">
        <v>75</v>
      </c>
      <c r="B59" s="18">
        <f t="shared" ref="B59:B62" si="10">N59+P59+Q59+R59+S59+U59+V59</f>
        <v>919.784984</v>
      </c>
      <c r="C59" s="17">
        <f>B59/B62*100</f>
        <v>64.55061876603</v>
      </c>
      <c r="D59" s="24">
        <v>-6.98862328315214</v>
      </c>
      <c r="E59" s="25">
        <v>2484</v>
      </c>
      <c r="F59" s="26">
        <v>793.392998</v>
      </c>
      <c r="G59" s="27">
        <v>56</v>
      </c>
      <c r="H59" s="26">
        <v>17.262564</v>
      </c>
      <c r="I59" s="27">
        <v>2692</v>
      </c>
      <c r="J59" s="26">
        <v>30.574832</v>
      </c>
      <c r="K59" s="27">
        <v>16</v>
      </c>
      <c r="L59" s="26">
        <v>2.22459</v>
      </c>
      <c r="M59" s="25">
        <v>5248</v>
      </c>
      <c r="N59" s="26">
        <v>843.454984</v>
      </c>
      <c r="O59" s="27">
        <v>1</v>
      </c>
      <c r="P59" s="26">
        <v>0.25</v>
      </c>
      <c r="Q59" s="24">
        <v>0.05</v>
      </c>
      <c r="R59" s="26">
        <v>10.1</v>
      </c>
      <c r="S59" s="26">
        <v>5.21</v>
      </c>
      <c r="T59" s="25">
        <v>0</v>
      </c>
      <c r="U59" s="25">
        <v>0</v>
      </c>
      <c r="V59" s="26">
        <v>60.72</v>
      </c>
      <c r="W59" s="27">
        <v>626</v>
      </c>
      <c r="X59" s="40">
        <v>380.549699</v>
      </c>
      <c r="Y59" s="40">
        <v>89.629474</v>
      </c>
      <c r="Z59" s="40">
        <v>69.300457</v>
      </c>
    </row>
    <row r="60" s="1" customFormat="1" spans="1:26">
      <c r="A60" s="7" t="s">
        <v>76</v>
      </c>
      <c r="B60" s="18">
        <f t="shared" si="10"/>
        <v>493.55</v>
      </c>
      <c r="C60" s="17">
        <f>B60/B62*100</f>
        <v>34.6373972680273</v>
      </c>
      <c r="D60" s="18">
        <v>18.6817679026595</v>
      </c>
      <c r="E60" s="7">
        <v>2527</v>
      </c>
      <c r="F60" s="7">
        <v>448.09</v>
      </c>
      <c r="G60" s="29">
        <v>164</v>
      </c>
      <c r="H60" s="7">
        <v>28.91</v>
      </c>
      <c r="I60" s="29">
        <v>314</v>
      </c>
      <c r="J60" s="7">
        <v>3.55</v>
      </c>
      <c r="K60" s="29">
        <v>0</v>
      </c>
      <c r="L60" s="7">
        <v>0</v>
      </c>
      <c r="M60" s="29">
        <v>3005</v>
      </c>
      <c r="N60" s="7">
        <v>480.55</v>
      </c>
      <c r="O60" s="29">
        <v>6</v>
      </c>
      <c r="P60" s="7">
        <v>1.82</v>
      </c>
      <c r="Q60" s="18">
        <v>0</v>
      </c>
      <c r="R60" s="7">
        <v>4.57</v>
      </c>
      <c r="S60" s="7">
        <v>0</v>
      </c>
      <c r="T60" s="29">
        <v>0</v>
      </c>
      <c r="U60" s="7">
        <v>0</v>
      </c>
      <c r="V60" s="7">
        <v>6.61</v>
      </c>
      <c r="W60" s="7">
        <v>374</v>
      </c>
      <c r="X60" s="7">
        <v>194.93</v>
      </c>
      <c r="Y60" s="7">
        <v>12.5</v>
      </c>
      <c r="Z60" s="7">
        <v>7.7</v>
      </c>
    </row>
    <row r="61" s="1" customFormat="1" spans="1:26">
      <c r="A61" s="7" t="s">
        <v>81</v>
      </c>
      <c r="B61" s="18">
        <f t="shared" si="10"/>
        <v>11.57</v>
      </c>
      <c r="C61" s="17">
        <f>B61/B62*100</f>
        <v>0.811983965942813</v>
      </c>
      <c r="D61" s="18">
        <v>78</v>
      </c>
      <c r="E61" s="7">
        <v>0</v>
      </c>
      <c r="F61" s="7">
        <v>0</v>
      </c>
      <c r="G61" s="29">
        <v>0</v>
      </c>
      <c r="H61" s="7">
        <v>0</v>
      </c>
      <c r="I61" s="29">
        <v>0</v>
      </c>
      <c r="J61" s="7">
        <v>0</v>
      </c>
      <c r="K61" s="29">
        <v>0</v>
      </c>
      <c r="L61" s="7">
        <v>0</v>
      </c>
      <c r="M61" s="29">
        <v>0</v>
      </c>
      <c r="N61" s="7">
        <v>0</v>
      </c>
      <c r="O61" s="29">
        <v>0</v>
      </c>
      <c r="P61" s="7">
        <v>0</v>
      </c>
      <c r="Q61" s="18">
        <v>0</v>
      </c>
      <c r="R61" s="7">
        <v>0</v>
      </c>
      <c r="S61" s="7">
        <v>11.57</v>
      </c>
      <c r="T61" s="29">
        <v>0</v>
      </c>
      <c r="U61" s="7">
        <v>0</v>
      </c>
      <c r="V61" s="7">
        <v>0</v>
      </c>
      <c r="W61" s="7">
        <v>3292</v>
      </c>
      <c r="X61" s="7">
        <v>149.41</v>
      </c>
      <c r="Y61" s="7">
        <v>0</v>
      </c>
      <c r="Z61" s="7">
        <v>0</v>
      </c>
    </row>
    <row r="62" s="1" customFormat="1" spans="1:26">
      <c r="A62" s="7" t="s">
        <v>42</v>
      </c>
      <c r="B62" s="18">
        <f t="shared" si="10"/>
        <v>1424.904984</v>
      </c>
      <c r="C62" s="28"/>
      <c r="D62" s="18">
        <v>0.97</v>
      </c>
      <c r="E62" s="19">
        <f t="shared" ref="E62:Z62" si="11">SUM(E59:E61)</f>
        <v>5011</v>
      </c>
      <c r="F62" s="18">
        <f t="shared" si="11"/>
        <v>1241.482998</v>
      </c>
      <c r="G62" s="19">
        <f t="shared" si="11"/>
        <v>220</v>
      </c>
      <c r="H62" s="18">
        <f t="shared" si="11"/>
        <v>46.172564</v>
      </c>
      <c r="I62" s="19">
        <f t="shared" si="11"/>
        <v>3006</v>
      </c>
      <c r="J62" s="18">
        <f t="shared" si="11"/>
        <v>34.124832</v>
      </c>
      <c r="K62" s="19">
        <f t="shared" si="11"/>
        <v>16</v>
      </c>
      <c r="L62" s="18">
        <f t="shared" si="11"/>
        <v>2.22459</v>
      </c>
      <c r="M62" s="19">
        <f t="shared" si="11"/>
        <v>8253</v>
      </c>
      <c r="N62" s="18">
        <f t="shared" si="11"/>
        <v>1324.004984</v>
      </c>
      <c r="O62" s="19">
        <f t="shared" si="11"/>
        <v>7</v>
      </c>
      <c r="P62" s="18">
        <f t="shared" si="11"/>
        <v>2.07</v>
      </c>
      <c r="Q62" s="18">
        <f t="shared" si="11"/>
        <v>0.05</v>
      </c>
      <c r="R62" s="18">
        <f t="shared" si="11"/>
        <v>14.67</v>
      </c>
      <c r="S62" s="19">
        <f t="shared" si="11"/>
        <v>16.78</v>
      </c>
      <c r="T62" s="19">
        <f t="shared" si="11"/>
        <v>0</v>
      </c>
      <c r="U62" s="18">
        <f t="shared" si="11"/>
        <v>0</v>
      </c>
      <c r="V62" s="18">
        <f t="shared" si="11"/>
        <v>67.33</v>
      </c>
      <c r="W62" s="19">
        <f t="shared" si="11"/>
        <v>4292</v>
      </c>
      <c r="X62" s="18">
        <f t="shared" si="11"/>
        <v>724.889699</v>
      </c>
      <c r="Y62" s="18">
        <f t="shared" si="11"/>
        <v>102.129474</v>
      </c>
      <c r="Z62" s="18">
        <f t="shared" si="11"/>
        <v>77.000457</v>
      </c>
    </row>
    <row r="63" s="1" customFormat="1" ht="20.4" spans="1:26">
      <c r="A63" s="21" t="s">
        <v>50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39"/>
      <c r="R63" s="21"/>
      <c r="S63" s="21"/>
      <c r="T63" s="21"/>
      <c r="U63" s="21"/>
      <c r="V63" s="21"/>
      <c r="W63" s="21"/>
      <c r="X63" s="21"/>
      <c r="Y63" s="21"/>
      <c r="Z63" s="21"/>
    </row>
    <row r="64" s="1" customFormat="1" spans="1:26">
      <c r="A64" s="6" t="s">
        <v>4</v>
      </c>
      <c r="B64" s="7" t="s">
        <v>5</v>
      </c>
      <c r="C64" s="8" t="s">
        <v>6</v>
      </c>
      <c r="D64" s="9" t="s">
        <v>58</v>
      </c>
      <c r="E64" s="10" t="s">
        <v>59</v>
      </c>
      <c r="F64" s="10"/>
      <c r="G64" s="10"/>
      <c r="H64" s="10"/>
      <c r="I64" s="10"/>
      <c r="J64" s="10"/>
      <c r="K64" s="10"/>
      <c r="L64" s="10"/>
      <c r="M64" s="10"/>
      <c r="N64" s="10"/>
      <c r="O64" s="7" t="s">
        <v>60</v>
      </c>
      <c r="P64" s="7"/>
      <c r="Q64" s="32" t="s">
        <v>61</v>
      </c>
      <c r="R64" s="9" t="s">
        <v>62</v>
      </c>
      <c r="S64" s="9" t="s">
        <v>63</v>
      </c>
      <c r="T64" s="33" t="s">
        <v>12</v>
      </c>
      <c r="U64" s="34"/>
      <c r="V64" s="9" t="s">
        <v>64</v>
      </c>
      <c r="W64" s="10" t="s">
        <v>65</v>
      </c>
      <c r="X64" s="10" t="s">
        <v>15</v>
      </c>
      <c r="Y64" s="10" t="s">
        <v>19</v>
      </c>
      <c r="Z64" s="10" t="s">
        <v>66</v>
      </c>
    </row>
    <row r="65" s="1" customFormat="1" spans="1:26">
      <c r="A65" s="6"/>
      <c r="B65" s="7"/>
      <c r="C65" s="11"/>
      <c r="D65" s="12"/>
      <c r="E65" s="10" t="s">
        <v>67</v>
      </c>
      <c r="F65" s="10"/>
      <c r="G65" s="13" t="s">
        <v>68</v>
      </c>
      <c r="H65" s="14"/>
      <c r="I65" s="7" t="s">
        <v>69</v>
      </c>
      <c r="J65" s="7"/>
      <c r="K65" s="7" t="s">
        <v>70</v>
      </c>
      <c r="L65" s="7"/>
      <c r="M65" s="7" t="s">
        <v>71</v>
      </c>
      <c r="N65" s="7"/>
      <c r="O65" s="7"/>
      <c r="P65" s="7"/>
      <c r="Q65" s="35"/>
      <c r="R65" s="12"/>
      <c r="S65" s="16"/>
      <c r="T65" s="36"/>
      <c r="U65" s="37"/>
      <c r="V65" s="12"/>
      <c r="W65" s="10"/>
      <c r="X65" s="10"/>
      <c r="Y65" s="10"/>
      <c r="Z65" s="10"/>
    </row>
    <row r="66" s="1" customFormat="1" ht="36" spans="1:26">
      <c r="A66" s="6"/>
      <c r="B66" s="7"/>
      <c r="C66" s="15"/>
      <c r="D66" s="16"/>
      <c r="E66" s="10" t="s">
        <v>72</v>
      </c>
      <c r="F66" s="7" t="s">
        <v>25</v>
      </c>
      <c r="G66" s="10" t="s">
        <v>72</v>
      </c>
      <c r="H66" s="7" t="s">
        <v>25</v>
      </c>
      <c r="I66" s="10" t="s">
        <v>72</v>
      </c>
      <c r="J66" s="7" t="s">
        <v>25</v>
      </c>
      <c r="K66" s="10" t="s">
        <v>72</v>
      </c>
      <c r="L66" s="18" t="s">
        <v>25</v>
      </c>
      <c r="M66" s="10" t="s">
        <v>72</v>
      </c>
      <c r="N66" s="7" t="s">
        <v>25</v>
      </c>
      <c r="O66" s="10" t="s">
        <v>73</v>
      </c>
      <c r="P66" s="7" t="s">
        <v>25</v>
      </c>
      <c r="Q66" s="38"/>
      <c r="R66" s="16"/>
      <c r="S66" s="10" t="s">
        <v>25</v>
      </c>
      <c r="T66" s="10" t="s">
        <v>74</v>
      </c>
      <c r="U66" s="10" t="s">
        <v>25</v>
      </c>
      <c r="V66" s="16"/>
      <c r="W66" s="10"/>
      <c r="X66" s="10"/>
      <c r="Y66" s="10"/>
      <c r="Z66" s="10"/>
    </row>
    <row r="67" s="1" customFormat="1" spans="1:26">
      <c r="A67" s="7" t="s">
        <v>75</v>
      </c>
      <c r="B67" s="18">
        <f t="shared" ref="B67:B70" si="12">N67+P67+Q67+R67+S67+U67+V67</f>
        <v>595.272439</v>
      </c>
      <c r="C67" s="17">
        <f>B67/B70*100</f>
        <v>66.2346670898345</v>
      </c>
      <c r="D67" s="17">
        <v>-32.4080111683352</v>
      </c>
      <c r="E67" s="44">
        <v>1273</v>
      </c>
      <c r="F67" s="45">
        <v>487.642076</v>
      </c>
      <c r="G67" s="44">
        <v>49</v>
      </c>
      <c r="H67" s="45">
        <v>15.869737</v>
      </c>
      <c r="I67" s="44">
        <v>1425</v>
      </c>
      <c r="J67" s="45">
        <v>16.143427</v>
      </c>
      <c r="K67" s="44">
        <v>21</v>
      </c>
      <c r="L67" s="45">
        <v>2.757199</v>
      </c>
      <c r="M67" s="52">
        <v>2768</v>
      </c>
      <c r="N67" s="53">
        <v>522.412439</v>
      </c>
      <c r="O67" s="54">
        <v>1</v>
      </c>
      <c r="P67" s="54">
        <v>1.58</v>
      </c>
      <c r="Q67" s="45">
        <v>0</v>
      </c>
      <c r="R67" s="54">
        <v>22.92</v>
      </c>
      <c r="S67" s="45">
        <v>10.4</v>
      </c>
      <c r="T67" s="54">
        <v>0</v>
      </c>
      <c r="U67" s="54">
        <v>0</v>
      </c>
      <c r="V67" s="54">
        <v>37.96</v>
      </c>
      <c r="W67" s="56">
        <v>547</v>
      </c>
      <c r="X67" s="57">
        <v>222.888596</v>
      </c>
      <c r="Y67" s="45">
        <v>56.300851</v>
      </c>
      <c r="Z67" s="45">
        <v>40.290146</v>
      </c>
    </row>
    <row r="68" s="1" customFormat="1" spans="1:26">
      <c r="A68" s="7" t="s">
        <v>76</v>
      </c>
      <c r="B68" s="18">
        <f t="shared" si="12"/>
        <v>144.54</v>
      </c>
      <c r="C68" s="17">
        <f>B68/B70*100</f>
        <v>16.0826508232891</v>
      </c>
      <c r="D68" s="17">
        <v>15.3643546971027</v>
      </c>
      <c r="E68" s="7">
        <v>298</v>
      </c>
      <c r="F68" s="7">
        <v>64.26</v>
      </c>
      <c r="G68" s="7">
        <v>309</v>
      </c>
      <c r="H68" s="7">
        <v>56.35</v>
      </c>
      <c r="I68" s="7">
        <v>61</v>
      </c>
      <c r="J68" s="7">
        <v>0.69</v>
      </c>
      <c r="K68" s="7">
        <v>0</v>
      </c>
      <c r="L68" s="7">
        <v>0</v>
      </c>
      <c r="M68" s="7">
        <v>668</v>
      </c>
      <c r="N68" s="7">
        <v>121.3</v>
      </c>
      <c r="O68" s="7">
        <v>0</v>
      </c>
      <c r="P68" s="7">
        <v>0</v>
      </c>
      <c r="Q68" s="18">
        <v>0</v>
      </c>
      <c r="R68" s="7">
        <v>1.8</v>
      </c>
      <c r="S68" s="7">
        <v>0</v>
      </c>
      <c r="T68" s="7">
        <v>0</v>
      </c>
      <c r="U68" s="7">
        <v>0</v>
      </c>
      <c r="V68" s="7">
        <v>21.44</v>
      </c>
      <c r="W68" s="7">
        <v>169</v>
      </c>
      <c r="X68" s="7">
        <v>34.74</v>
      </c>
      <c r="Y68" s="7">
        <v>5.4</v>
      </c>
      <c r="Z68" s="7">
        <v>3.5</v>
      </c>
    </row>
    <row r="69" s="1" customFormat="1" spans="1:26">
      <c r="A69" s="7" t="s">
        <v>77</v>
      </c>
      <c r="B69" s="18">
        <f t="shared" si="12"/>
        <v>158.92</v>
      </c>
      <c r="C69" s="17">
        <f>B69/B70*100</f>
        <v>17.6826820868764</v>
      </c>
      <c r="D69" s="18">
        <v>-67.828657030649</v>
      </c>
      <c r="E69" s="7">
        <v>25</v>
      </c>
      <c r="F69" s="7">
        <v>10.71</v>
      </c>
      <c r="G69" s="7">
        <v>31</v>
      </c>
      <c r="H69" s="7">
        <v>10.33</v>
      </c>
      <c r="I69" s="7">
        <v>578</v>
      </c>
      <c r="J69" s="7">
        <v>6.54</v>
      </c>
      <c r="K69" s="7">
        <v>0</v>
      </c>
      <c r="L69" s="7">
        <v>0</v>
      </c>
      <c r="M69" s="7">
        <v>634</v>
      </c>
      <c r="N69" s="7">
        <v>27.58</v>
      </c>
      <c r="O69" s="7">
        <v>0</v>
      </c>
      <c r="P69" s="7">
        <v>0</v>
      </c>
      <c r="Q69" s="18">
        <v>0</v>
      </c>
      <c r="R69" s="7">
        <v>0.21</v>
      </c>
      <c r="S69" s="7">
        <v>120.5</v>
      </c>
      <c r="T69" s="7">
        <v>0</v>
      </c>
      <c r="U69" s="7">
        <v>0</v>
      </c>
      <c r="V69" s="7">
        <v>10.63</v>
      </c>
      <c r="W69" s="7">
        <v>601</v>
      </c>
      <c r="X69" s="7">
        <v>428.8</v>
      </c>
      <c r="Y69" s="7">
        <v>0</v>
      </c>
      <c r="Z69" s="7">
        <v>0</v>
      </c>
    </row>
    <row r="70" s="1" customFormat="1" spans="1:26">
      <c r="A70" s="7" t="s">
        <v>42</v>
      </c>
      <c r="B70" s="18">
        <f t="shared" si="12"/>
        <v>898.732439</v>
      </c>
      <c r="C70" s="28"/>
      <c r="D70" s="7">
        <v>-40.08</v>
      </c>
      <c r="E70" s="19">
        <f t="shared" ref="E70:Z70" si="13">SUM(E67:E69)</f>
        <v>1596</v>
      </c>
      <c r="F70" s="18">
        <f t="shared" si="13"/>
        <v>562.612076</v>
      </c>
      <c r="G70" s="19">
        <f t="shared" si="13"/>
        <v>389</v>
      </c>
      <c r="H70" s="18">
        <f t="shared" si="13"/>
        <v>82.549737</v>
      </c>
      <c r="I70" s="19">
        <f t="shared" si="13"/>
        <v>2064</v>
      </c>
      <c r="J70" s="18">
        <f t="shared" si="13"/>
        <v>23.373427</v>
      </c>
      <c r="K70" s="19">
        <f t="shared" si="13"/>
        <v>21</v>
      </c>
      <c r="L70" s="18">
        <f t="shared" si="13"/>
        <v>2.757199</v>
      </c>
      <c r="M70" s="19">
        <f t="shared" si="13"/>
        <v>4070</v>
      </c>
      <c r="N70" s="18">
        <f t="shared" si="13"/>
        <v>671.292439</v>
      </c>
      <c r="O70" s="19">
        <f t="shared" si="13"/>
        <v>1</v>
      </c>
      <c r="P70" s="18">
        <f t="shared" si="13"/>
        <v>1.58</v>
      </c>
      <c r="Q70" s="18">
        <f t="shared" si="13"/>
        <v>0</v>
      </c>
      <c r="R70" s="18">
        <f t="shared" si="13"/>
        <v>24.93</v>
      </c>
      <c r="S70" s="18">
        <f t="shared" si="13"/>
        <v>130.9</v>
      </c>
      <c r="T70" s="19">
        <f t="shared" si="13"/>
        <v>0</v>
      </c>
      <c r="U70" s="18">
        <f t="shared" si="13"/>
        <v>0</v>
      </c>
      <c r="V70" s="18">
        <f t="shared" si="13"/>
        <v>70.03</v>
      </c>
      <c r="W70" s="19">
        <f t="shared" si="13"/>
        <v>1317</v>
      </c>
      <c r="X70" s="18">
        <f t="shared" si="13"/>
        <v>686.428596</v>
      </c>
      <c r="Y70" s="18">
        <f t="shared" si="13"/>
        <v>61.700851</v>
      </c>
      <c r="Z70" s="18">
        <f t="shared" si="13"/>
        <v>43.790146</v>
      </c>
    </row>
    <row r="71" s="1" customFormat="1" ht="20.4" spans="1:26">
      <c r="A71" s="21" t="s">
        <v>51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39"/>
      <c r="R71" s="21"/>
      <c r="S71" s="21"/>
      <c r="T71" s="21"/>
      <c r="U71" s="21"/>
      <c r="V71" s="21"/>
      <c r="W71" s="21"/>
      <c r="X71" s="21"/>
      <c r="Y71" s="21"/>
      <c r="Z71" s="21"/>
    </row>
    <row r="72" s="1" customFormat="1" spans="1:26">
      <c r="A72" s="6" t="s">
        <v>4</v>
      </c>
      <c r="B72" s="7" t="s">
        <v>5</v>
      </c>
      <c r="C72" s="8" t="s">
        <v>6</v>
      </c>
      <c r="D72" s="9" t="s">
        <v>58</v>
      </c>
      <c r="E72" s="10" t="s">
        <v>59</v>
      </c>
      <c r="F72" s="10"/>
      <c r="G72" s="10"/>
      <c r="H72" s="10"/>
      <c r="I72" s="10"/>
      <c r="J72" s="10"/>
      <c r="K72" s="10"/>
      <c r="L72" s="10"/>
      <c r="M72" s="10"/>
      <c r="N72" s="10"/>
      <c r="O72" s="7" t="s">
        <v>60</v>
      </c>
      <c r="P72" s="7"/>
      <c r="Q72" s="32" t="s">
        <v>61</v>
      </c>
      <c r="R72" s="9" t="s">
        <v>62</v>
      </c>
      <c r="S72" s="9" t="s">
        <v>63</v>
      </c>
      <c r="T72" s="33" t="s">
        <v>12</v>
      </c>
      <c r="U72" s="34"/>
      <c r="V72" s="9" t="s">
        <v>64</v>
      </c>
      <c r="W72" s="10" t="s">
        <v>65</v>
      </c>
      <c r="X72" s="10" t="s">
        <v>15</v>
      </c>
      <c r="Y72" s="10" t="s">
        <v>19</v>
      </c>
      <c r="Z72" s="10" t="s">
        <v>66</v>
      </c>
    </row>
    <row r="73" s="1" customFormat="1" spans="1:26">
      <c r="A73" s="6"/>
      <c r="B73" s="7"/>
      <c r="C73" s="11"/>
      <c r="D73" s="12"/>
      <c r="E73" s="10" t="s">
        <v>67</v>
      </c>
      <c r="F73" s="10"/>
      <c r="G73" s="13" t="s">
        <v>68</v>
      </c>
      <c r="H73" s="14"/>
      <c r="I73" s="7" t="s">
        <v>69</v>
      </c>
      <c r="J73" s="7"/>
      <c r="K73" s="7" t="s">
        <v>70</v>
      </c>
      <c r="L73" s="7"/>
      <c r="M73" s="7" t="s">
        <v>71</v>
      </c>
      <c r="N73" s="7"/>
      <c r="O73" s="7"/>
      <c r="P73" s="7"/>
      <c r="Q73" s="35"/>
      <c r="R73" s="12"/>
      <c r="S73" s="16"/>
      <c r="T73" s="36"/>
      <c r="U73" s="37"/>
      <c r="V73" s="12"/>
      <c r="W73" s="10"/>
      <c r="X73" s="10"/>
      <c r="Y73" s="10"/>
      <c r="Z73" s="10"/>
    </row>
    <row r="74" s="1" customFormat="1" ht="36" spans="1:26">
      <c r="A74" s="6"/>
      <c r="B74" s="7"/>
      <c r="C74" s="15"/>
      <c r="D74" s="16"/>
      <c r="E74" s="10" t="s">
        <v>72</v>
      </c>
      <c r="F74" s="7" t="s">
        <v>25</v>
      </c>
      <c r="G74" s="10" t="s">
        <v>72</v>
      </c>
      <c r="H74" s="7" t="s">
        <v>25</v>
      </c>
      <c r="I74" s="10" t="s">
        <v>72</v>
      </c>
      <c r="J74" s="7" t="s">
        <v>25</v>
      </c>
      <c r="K74" s="10" t="s">
        <v>72</v>
      </c>
      <c r="L74" s="18" t="s">
        <v>25</v>
      </c>
      <c r="M74" s="10" t="s">
        <v>72</v>
      </c>
      <c r="N74" s="7" t="s">
        <v>25</v>
      </c>
      <c r="O74" s="10" t="s">
        <v>73</v>
      </c>
      <c r="P74" s="7" t="s">
        <v>25</v>
      </c>
      <c r="Q74" s="38"/>
      <c r="R74" s="16"/>
      <c r="S74" s="10" t="s">
        <v>25</v>
      </c>
      <c r="T74" s="10" t="s">
        <v>74</v>
      </c>
      <c r="U74" s="10" t="s">
        <v>25</v>
      </c>
      <c r="V74" s="16"/>
      <c r="W74" s="10"/>
      <c r="X74" s="10"/>
      <c r="Y74" s="10"/>
      <c r="Z74" s="10"/>
    </row>
    <row r="75" s="1" customFormat="1" spans="1:26">
      <c r="A75" s="7" t="s">
        <v>75</v>
      </c>
      <c r="B75" s="18">
        <f t="shared" ref="B75:B77" si="14">N75+P75+Q75+R75+S75+U75+V75</f>
        <v>1968.667965</v>
      </c>
      <c r="C75" s="17">
        <f>B75/B77*100</f>
        <v>85.2090416812673</v>
      </c>
      <c r="D75" s="24">
        <v>10.8246241735078</v>
      </c>
      <c r="E75" s="25">
        <v>5044</v>
      </c>
      <c r="F75" s="26">
        <v>1827.450179</v>
      </c>
      <c r="G75" s="27">
        <v>0</v>
      </c>
      <c r="H75" s="26">
        <v>0</v>
      </c>
      <c r="I75" s="27">
        <v>3486</v>
      </c>
      <c r="J75" s="26">
        <v>39.840433</v>
      </c>
      <c r="K75" s="27">
        <v>16</v>
      </c>
      <c r="L75" s="26">
        <v>1.927353</v>
      </c>
      <c r="M75" s="25">
        <v>8546</v>
      </c>
      <c r="N75" s="26">
        <v>1869.217965</v>
      </c>
      <c r="O75" s="27">
        <v>2</v>
      </c>
      <c r="P75" s="26">
        <v>1.99</v>
      </c>
      <c r="Q75" s="24">
        <v>-0.61</v>
      </c>
      <c r="R75" s="26">
        <v>18.63</v>
      </c>
      <c r="S75" s="25">
        <v>0</v>
      </c>
      <c r="T75" s="25">
        <v>0</v>
      </c>
      <c r="U75" s="25">
        <v>0</v>
      </c>
      <c r="V75" s="26">
        <v>79.44</v>
      </c>
      <c r="W75" s="27">
        <v>1274</v>
      </c>
      <c r="X75" s="40">
        <v>840.168162</v>
      </c>
      <c r="Y75" s="40">
        <v>197.645214</v>
      </c>
      <c r="Z75" s="40">
        <v>151.131654</v>
      </c>
    </row>
    <row r="76" s="1" customFormat="1" spans="1:26">
      <c r="A76" s="7" t="s">
        <v>76</v>
      </c>
      <c r="B76" s="18">
        <f t="shared" si="14"/>
        <v>341.73</v>
      </c>
      <c r="C76" s="17">
        <f>B76/B77*100</f>
        <v>14.7909583187328</v>
      </c>
      <c r="D76" s="18">
        <v>35.4673749306271</v>
      </c>
      <c r="E76" s="7">
        <v>796</v>
      </c>
      <c r="F76" s="18">
        <v>312.59</v>
      </c>
      <c r="G76" s="19">
        <v>66</v>
      </c>
      <c r="H76" s="18">
        <v>12.13</v>
      </c>
      <c r="I76" s="7">
        <v>159</v>
      </c>
      <c r="J76" s="7">
        <v>1.8</v>
      </c>
      <c r="K76" s="7">
        <v>0</v>
      </c>
      <c r="L76" s="7">
        <v>0</v>
      </c>
      <c r="M76" s="7">
        <v>1021</v>
      </c>
      <c r="N76" s="7">
        <v>326.52</v>
      </c>
      <c r="O76" s="7">
        <v>0</v>
      </c>
      <c r="P76" s="7">
        <v>0</v>
      </c>
      <c r="Q76" s="18">
        <v>0</v>
      </c>
      <c r="R76" s="7">
        <v>0.3</v>
      </c>
      <c r="S76" s="7">
        <v>0</v>
      </c>
      <c r="T76" s="7">
        <v>0</v>
      </c>
      <c r="U76" s="7">
        <v>0</v>
      </c>
      <c r="V76" s="7">
        <v>14.91</v>
      </c>
      <c r="W76" s="7">
        <v>231</v>
      </c>
      <c r="X76" s="7">
        <v>150</v>
      </c>
      <c r="Y76" s="7">
        <v>3.44</v>
      </c>
      <c r="Z76" s="7">
        <v>0</v>
      </c>
    </row>
    <row r="77" s="1" customFormat="1" spans="1:26">
      <c r="A77" s="7" t="s">
        <v>42</v>
      </c>
      <c r="B77" s="18">
        <f t="shared" si="14"/>
        <v>2310.397965</v>
      </c>
      <c r="C77" s="28"/>
      <c r="D77" s="7">
        <v>13.89</v>
      </c>
      <c r="E77" s="19">
        <f t="shared" ref="E77:Z77" si="15">SUM(E75:E76)</f>
        <v>5840</v>
      </c>
      <c r="F77" s="18">
        <f t="shared" si="15"/>
        <v>2140.040179</v>
      </c>
      <c r="G77" s="19">
        <f t="shared" si="15"/>
        <v>66</v>
      </c>
      <c r="H77" s="18">
        <f t="shared" si="15"/>
        <v>12.13</v>
      </c>
      <c r="I77" s="19">
        <f t="shared" si="15"/>
        <v>3645</v>
      </c>
      <c r="J77" s="18">
        <f t="shared" si="15"/>
        <v>41.640433</v>
      </c>
      <c r="K77" s="19">
        <f t="shared" si="15"/>
        <v>16</v>
      </c>
      <c r="L77" s="18">
        <f t="shared" si="15"/>
        <v>1.927353</v>
      </c>
      <c r="M77" s="19">
        <f t="shared" si="15"/>
        <v>9567</v>
      </c>
      <c r="N77" s="18">
        <f t="shared" si="15"/>
        <v>2195.737965</v>
      </c>
      <c r="O77" s="19">
        <f t="shared" si="15"/>
        <v>2</v>
      </c>
      <c r="P77" s="18">
        <f t="shared" si="15"/>
        <v>1.99</v>
      </c>
      <c r="Q77" s="18">
        <f t="shared" si="15"/>
        <v>-0.61</v>
      </c>
      <c r="R77" s="18">
        <f t="shared" si="15"/>
        <v>18.93</v>
      </c>
      <c r="S77" s="19">
        <f t="shared" si="15"/>
        <v>0</v>
      </c>
      <c r="T77" s="18">
        <f t="shared" si="15"/>
        <v>0</v>
      </c>
      <c r="U77" s="18">
        <f t="shared" si="15"/>
        <v>0</v>
      </c>
      <c r="V77" s="18">
        <f t="shared" si="15"/>
        <v>94.35</v>
      </c>
      <c r="W77" s="19">
        <f t="shared" si="15"/>
        <v>1505</v>
      </c>
      <c r="X77" s="18">
        <f t="shared" si="15"/>
        <v>990.168162</v>
      </c>
      <c r="Y77" s="18">
        <f t="shared" si="15"/>
        <v>201.085214</v>
      </c>
      <c r="Z77" s="18">
        <f t="shared" si="15"/>
        <v>151.131654</v>
      </c>
    </row>
    <row r="78" s="1" customFormat="1" ht="20.4" spans="1:26">
      <c r="A78" s="21" t="s">
        <v>52</v>
      </c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39"/>
      <c r="R78" s="21"/>
      <c r="S78" s="21"/>
      <c r="T78" s="21"/>
      <c r="U78" s="21"/>
      <c r="V78" s="21"/>
      <c r="W78" s="21"/>
      <c r="X78" s="21"/>
      <c r="Y78" s="21"/>
      <c r="Z78" s="21"/>
    </row>
    <row r="79" s="1" customFormat="1" spans="1:26">
      <c r="A79" s="6" t="s">
        <v>4</v>
      </c>
      <c r="B79" s="7" t="s">
        <v>5</v>
      </c>
      <c r="C79" s="8" t="s">
        <v>6</v>
      </c>
      <c r="D79" s="9" t="s">
        <v>58</v>
      </c>
      <c r="E79" s="10" t="s">
        <v>59</v>
      </c>
      <c r="F79" s="10"/>
      <c r="G79" s="10"/>
      <c r="H79" s="10"/>
      <c r="I79" s="10"/>
      <c r="J79" s="10"/>
      <c r="K79" s="10"/>
      <c r="L79" s="10"/>
      <c r="M79" s="10"/>
      <c r="N79" s="10"/>
      <c r="O79" s="7" t="s">
        <v>60</v>
      </c>
      <c r="P79" s="7"/>
      <c r="Q79" s="32" t="s">
        <v>61</v>
      </c>
      <c r="R79" s="9" t="s">
        <v>62</v>
      </c>
      <c r="S79" s="9" t="s">
        <v>63</v>
      </c>
      <c r="T79" s="33" t="s">
        <v>12</v>
      </c>
      <c r="U79" s="34"/>
      <c r="V79" s="9" t="s">
        <v>64</v>
      </c>
      <c r="W79" s="10" t="s">
        <v>65</v>
      </c>
      <c r="X79" s="10" t="s">
        <v>15</v>
      </c>
      <c r="Y79" s="10" t="s">
        <v>19</v>
      </c>
      <c r="Z79" s="10" t="s">
        <v>66</v>
      </c>
    </row>
    <row r="80" s="1" customFormat="1" spans="1:26">
      <c r="A80" s="6"/>
      <c r="B80" s="7"/>
      <c r="C80" s="11"/>
      <c r="D80" s="12"/>
      <c r="E80" s="10" t="s">
        <v>67</v>
      </c>
      <c r="F80" s="10"/>
      <c r="G80" s="13" t="s">
        <v>68</v>
      </c>
      <c r="H80" s="14"/>
      <c r="I80" s="7" t="s">
        <v>69</v>
      </c>
      <c r="J80" s="7"/>
      <c r="K80" s="7" t="s">
        <v>70</v>
      </c>
      <c r="L80" s="7"/>
      <c r="M80" s="7" t="s">
        <v>71</v>
      </c>
      <c r="N80" s="7"/>
      <c r="O80" s="7"/>
      <c r="P80" s="7"/>
      <c r="Q80" s="35"/>
      <c r="R80" s="12"/>
      <c r="S80" s="16"/>
      <c r="T80" s="36"/>
      <c r="U80" s="37"/>
      <c r="V80" s="12"/>
      <c r="W80" s="10"/>
      <c r="X80" s="10"/>
      <c r="Y80" s="10"/>
      <c r="Z80" s="10"/>
    </row>
    <row r="81" s="1" customFormat="1" ht="36" spans="1:26">
      <c r="A81" s="6"/>
      <c r="B81" s="7"/>
      <c r="C81" s="15"/>
      <c r="D81" s="16"/>
      <c r="E81" s="10" t="s">
        <v>72</v>
      </c>
      <c r="F81" s="7" t="s">
        <v>25</v>
      </c>
      <c r="G81" s="10" t="s">
        <v>72</v>
      </c>
      <c r="H81" s="7" t="s">
        <v>25</v>
      </c>
      <c r="I81" s="10" t="s">
        <v>72</v>
      </c>
      <c r="J81" s="7" t="s">
        <v>25</v>
      </c>
      <c r="K81" s="10" t="s">
        <v>72</v>
      </c>
      <c r="L81" s="18" t="s">
        <v>25</v>
      </c>
      <c r="M81" s="10" t="s">
        <v>72</v>
      </c>
      <c r="N81" s="7" t="s">
        <v>25</v>
      </c>
      <c r="O81" s="10" t="s">
        <v>73</v>
      </c>
      <c r="P81" s="7" t="s">
        <v>25</v>
      </c>
      <c r="Q81" s="38"/>
      <c r="R81" s="16"/>
      <c r="S81" s="10" t="s">
        <v>25</v>
      </c>
      <c r="T81" s="10" t="s">
        <v>74</v>
      </c>
      <c r="U81" s="10" t="s">
        <v>25</v>
      </c>
      <c r="V81" s="16"/>
      <c r="W81" s="10"/>
      <c r="X81" s="10"/>
      <c r="Y81" s="10"/>
      <c r="Z81" s="10"/>
    </row>
    <row r="82" s="1" customFormat="1" spans="1:26">
      <c r="A82" s="7" t="s">
        <v>75</v>
      </c>
      <c r="B82" s="18">
        <f t="shared" ref="B82:B90" si="16">N82+P82+Q82+R82+S82+U82+V82</f>
        <v>5292.92748900001</v>
      </c>
      <c r="C82" s="17">
        <f>B82/B90*100</f>
        <v>33.4500506345172</v>
      </c>
      <c r="D82" s="24">
        <v>-2.78557986129282</v>
      </c>
      <c r="E82" s="25">
        <v>10300</v>
      </c>
      <c r="F82" s="26">
        <v>4020.37251100001</v>
      </c>
      <c r="G82" s="27">
        <v>2526</v>
      </c>
      <c r="H82" s="26">
        <v>881.775296000001</v>
      </c>
      <c r="I82" s="27">
        <v>1024</v>
      </c>
      <c r="J82" s="26">
        <v>17.922835</v>
      </c>
      <c r="K82" s="27">
        <v>55</v>
      </c>
      <c r="L82" s="26">
        <v>5.13684699999999</v>
      </c>
      <c r="M82" s="25">
        <v>13905</v>
      </c>
      <c r="N82" s="26">
        <v>4925.20748900001</v>
      </c>
      <c r="O82" s="27">
        <v>21</v>
      </c>
      <c r="P82" s="26">
        <v>42.66</v>
      </c>
      <c r="Q82" s="24">
        <v>2.76</v>
      </c>
      <c r="R82" s="26">
        <v>207.47</v>
      </c>
      <c r="S82" s="25">
        <v>0</v>
      </c>
      <c r="T82" s="25">
        <v>0</v>
      </c>
      <c r="U82" s="25">
        <v>0</v>
      </c>
      <c r="V82" s="26">
        <v>114.83</v>
      </c>
      <c r="W82" s="27">
        <v>3857</v>
      </c>
      <c r="X82" s="40">
        <v>3738.998716</v>
      </c>
      <c r="Y82" s="40">
        <v>1326.081634</v>
      </c>
      <c r="Z82" s="40">
        <v>382.121322</v>
      </c>
    </row>
    <row r="83" s="1" customFormat="1" spans="1:26">
      <c r="A83" s="7" t="s">
        <v>76</v>
      </c>
      <c r="B83" s="18">
        <f t="shared" si="16"/>
        <v>2952.78</v>
      </c>
      <c r="C83" s="17">
        <f>B83/B90*100</f>
        <v>18.660871647658</v>
      </c>
      <c r="D83" s="18">
        <v>6.36623980115632</v>
      </c>
      <c r="E83" s="7">
        <v>11973</v>
      </c>
      <c r="F83" s="7">
        <v>2047.17</v>
      </c>
      <c r="G83" s="46">
        <v>3353</v>
      </c>
      <c r="H83" s="7">
        <v>608.81</v>
      </c>
      <c r="I83" s="46">
        <v>492</v>
      </c>
      <c r="J83" s="7">
        <v>5.56</v>
      </c>
      <c r="K83" s="46">
        <v>0</v>
      </c>
      <c r="L83" s="7">
        <v>0</v>
      </c>
      <c r="M83" s="46">
        <v>15818</v>
      </c>
      <c r="N83" s="18">
        <v>2661.54</v>
      </c>
      <c r="O83" s="46">
        <v>76</v>
      </c>
      <c r="P83" s="7">
        <v>38</v>
      </c>
      <c r="Q83" s="18">
        <v>2.05</v>
      </c>
      <c r="R83" s="7">
        <v>129.64</v>
      </c>
      <c r="S83" s="7">
        <v>0</v>
      </c>
      <c r="T83" s="46">
        <v>0</v>
      </c>
      <c r="U83" s="7">
        <v>0</v>
      </c>
      <c r="V83" s="7">
        <v>121.55</v>
      </c>
      <c r="W83" s="46">
        <v>1983</v>
      </c>
      <c r="X83" s="7">
        <v>1289.19</v>
      </c>
      <c r="Y83" s="7">
        <v>129.8</v>
      </c>
      <c r="Z83" s="7">
        <v>71.4</v>
      </c>
    </row>
    <row r="84" s="1" customFormat="1" spans="1:26">
      <c r="A84" s="7" t="s">
        <v>77</v>
      </c>
      <c r="B84" s="18">
        <f t="shared" si="16"/>
        <v>1541.1418</v>
      </c>
      <c r="C84" s="17">
        <f>B84/B90*100</f>
        <v>9.73965189436414</v>
      </c>
      <c r="D84" s="18">
        <v>4.33281882556831</v>
      </c>
      <c r="E84" s="7">
        <v>1938</v>
      </c>
      <c r="F84" s="7">
        <v>1115.77</v>
      </c>
      <c r="G84" s="46">
        <v>179</v>
      </c>
      <c r="H84" s="7">
        <v>57.78</v>
      </c>
      <c r="I84" s="46">
        <v>3399</v>
      </c>
      <c r="J84" s="7">
        <v>38.48</v>
      </c>
      <c r="K84" s="46">
        <v>4</v>
      </c>
      <c r="L84" s="7">
        <v>0.42</v>
      </c>
      <c r="M84" s="46">
        <v>5520</v>
      </c>
      <c r="N84" s="18">
        <v>1212.45</v>
      </c>
      <c r="O84" s="46">
        <v>6</v>
      </c>
      <c r="P84" s="7">
        <v>5.11</v>
      </c>
      <c r="Q84" s="18">
        <v>0.0018</v>
      </c>
      <c r="R84" s="7">
        <v>46.09</v>
      </c>
      <c r="S84" s="7">
        <v>183.62</v>
      </c>
      <c r="T84" s="46">
        <v>0</v>
      </c>
      <c r="U84" s="7">
        <v>0</v>
      </c>
      <c r="V84" s="7">
        <v>93.87</v>
      </c>
      <c r="W84" s="46">
        <v>1540</v>
      </c>
      <c r="X84" s="7">
        <v>439.94</v>
      </c>
      <c r="Y84" s="7">
        <v>0</v>
      </c>
      <c r="Z84" s="7">
        <v>0</v>
      </c>
    </row>
    <row r="85" s="1" customFormat="1" spans="1:26">
      <c r="A85" s="7" t="s">
        <v>78</v>
      </c>
      <c r="B85" s="18">
        <f t="shared" si="16"/>
        <v>784.08</v>
      </c>
      <c r="C85" s="17">
        <f>B85/B90*100</f>
        <v>4.95520026601902</v>
      </c>
      <c r="D85" s="18">
        <v>-38.8612510331706</v>
      </c>
      <c r="E85" s="7">
        <v>1320</v>
      </c>
      <c r="F85" s="7">
        <v>225.4</v>
      </c>
      <c r="G85" s="46">
        <v>3707</v>
      </c>
      <c r="H85" s="7">
        <v>513.92</v>
      </c>
      <c r="I85" s="46">
        <v>4</v>
      </c>
      <c r="J85" s="7">
        <v>0.05</v>
      </c>
      <c r="K85" s="46">
        <v>0</v>
      </c>
      <c r="L85" s="7">
        <v>0</v>
      </c>
      <c r="M85" s="46">
        <v>5031</v>
      </c>
      <c r="N85" s="18">
        <v>739.37</v>
      </c>
      <c r="O85" s="46">
        <v>0</v>
      </c>
      <c r="P85" s="7">
        <v>0</v>
      </c>
      <c r="Q85" s="18">
        <v>2.05</v>
      </c>
      <c r="R85" s="7">
        <v>1.37</v>
      </c>
      <c r="S85" s="7">
        <v>0</v>
      </c>
      <c r="T85" s="46">
        <v>0</v>
      </c>
      <c r="U85" s="7">
        <v>0</v>
      </c>
      <c r="V85" s="7">
        <v>41.29</v>
      </c>
      <c r="W85" s="46">
        <v>863</v>
      </c>
      <c r="X85" s="7">
        <v>471.12</v>
      </c>
      <c r="Y85" s="7">
        <v>185.56</v>
      </c>
      <c r="Z85" s="7">
        <v>103.36</v>
      </c>
    </row>
    <row r="86" s="1" customFormat="1" spans="1:26">
      <c r="A86" s="7" t="s">
        <v>79</v>
      </c>
      <c r="B86" s="18">
        <f t="shared" si="16"/>
        <v>2948.42732358491</v>
      </c>
      <c r="C86" s="17">
        <f>B86/B90*100</f>
        <v>18.6333637615622</v>
      </c>
      <c r="D86" s="18">
        <v>8.61677034218535</v>
      </c>
      <c r="E86" s="7">
        <v>5367</v>
      </c>
      <c r="F86" s="18">
        <v>1213.99</v>
      </c>
      <c r="G86" s="46">
        <v>10024</v>
      </c>
      <c r="H86" s="18">
        <v>1597.11</v>
      </c>
      <c r="I86" s="46">
        <v>0</v>
      </c>
      <c r="J86" s="7">
        <v>0</v>
      </c>
      <c r="K86" s="46">
        <v>0</v>
      </c>
      <c r="L86" s="7">
        <v>0</v>
      </c>
      <c r="M86" s="46">
        <v>15391</v>
      </c>
      <c r="N86" s="18">
        <v>2811.1</v>
      </c>
      <c r="O86" s="46">
        <v>4</v>
      </c>
      <c r="P86" s="18">
        <v>4.90566037735849</v>
      </c>
      <c r="Q86" s="18">
        <v>8.65245283018868</v>
      </c>
      <c r="R86" s="18">
        <v>67.1019273584906</v>
      </c>
      <c r="S86" s="7">
        <v>0</v>
      </c>
      <c r="T86" s="46">
        <v>0</v>
      </c>
      <c r="U86" s="7">
        <v>0</v>
      </c>
      <c r="V86" s="18">
        <v>56.6672830188681</v>
      </c>
      <c r="W86" s="46">
        <v>594</v>
      </c>
      <c r="X86" s="18">
        <v>1366.43</v>
      </c>
      <c r="Y86" s="18">
        <v>362.91</v>
      </c>
      <c r="Z86" s="18">
        <v>210.36</v>
      </c>
    </row>
    <row r="87" s="1" customFormat="1" spans="1:26">
      <c r="A87" s="7" t="s">
        <v>80</v>
      </c>
      <c r="B87" s="18">
        <f t="shared" si="16"/>
        <v>898.59</v>
      </c>
      <c r="C87" s="17">
        <f>B87/B90*100</f>
        <v>5.67887639914554</v>
      </c>
      <c r="D87" s="18">
        <v>-21.7242460670046</v>
      </c>
      <c r="E87" s="7">
        <v>1975</v>
      </c>
      <c r="F87" s="18">
        <v>774.95</v>
      </c>
      <c r="G87" s="46">
        <v>304</v>
      </c>
      <c r="H87" s="18">
        <v>107.11</v>
      </c>
      <c r="I87" s="46">
        <v>40</v>
      </c>
      <c r="J87" s="7">
        <v>0.41</v>
      </c>
      <c r="K87" s="46">
        <v>0</v>
      </c>
      <c r="L87" s="7">
        <v>0</v>
      </c>
      <c r="M87" s="46">
        <v>2319</v>
      </c>
      <c r="N87" s="18">
        <v>882.47</v>
      </c>
      <c r="O87" s="46">
        <v>1</v>
      </c>
      <c r="P87" s="7">
        <v>0.62</v>
      </c>
      <c r="Q87" s="18">
        <v>0</v>
      </c>
      <c r="R87" s="7">
        <v>1.37</v>
      </c>
      <c r="S87" s="7">
        <v>0</v>
      </c>
      <c r="T87" s="46">
        <v>0</v>
      </c>
      <c r="U87" s="7">
        <v>0</v>
      </c>
      <c r="V87" s="7">
        <v>14.13</v>
      </c>
      <c r="W87" s="46">
        <v>154</v>
      </c>
      <c r="X87" s="7">
        <v>44.71</v>
      </c>
      <c r="Y87" s="7">
        <v>115.85</v>
      </c>
      <c r="Z87" s="7">
        <v>70.13</v>
      </c>
    </row>
    <row r="88" s="1" customFormat="1" spans="1:26">
      <c r="A88" s="7" t="s">
        <v>81</v>
      </c>
      <c r="B88" s="18">
        <f t="shared" si="16"/>
        <v>1.72</v>
      </c>
      <c r="C88" s="17">
        <f>B88/B90*100</f>
        <v>0.0108699934414253</v>
      </c>
      <c r="D88" s="18">
        <v>-97.2302737520129</v>
      </c>
      <c r="E88" s="7">
        <v>5</v>
      </c>
      <c r="F88" s="18">
        <v>1.72</v>
      </c>
      <c r="G88" s="46">
        <v>0</v>
      </c>
      <c r="H88" s="18">
        <v>0</v>
      </c>
      <c r="I88" s="46">
        <v>0</v>
      </c>
      <c r="J88" s="7">
        <v>0</v>
      </c>
      <c r="K88" s="46">
        <v>0</v>
      </c>
      <c r="L88" s="7">
        <v>0</v>
      </c>
      <c r="M88" s="46">
        <v>5</v>
      </c>
      <c r="N88" s="18">
        <v>1.72</v>
      </c>
      <c r="O88" s="46">
        <v>0</v>
      </c>
      <c r="P88" s="7">
        <v>0</v>
      </c>
      <c r="Q88" s="18">
        <v>0</v>
      </c>
      <c r="R88" s="7">
        <v>0</v>
      </c>
      <c r="S88" s="7">
        <v>0</v>
      </c>
      <c r="T88" s="46">
        <v>0</v>
      </c>
      <c r="U88" s="7">
        <v>0</v>
      </c>
      <c r="V88" s="7">
        <v>0</v>
      </c>
      <c r="W88" s="46">
        <v>9</v>
      </c>
      <c r="X88" s="7">
        <v>7.85</v>
      </c>
      <c r="Y88" s="7">
        <v>0.12</v>
      </c>
      <c r="Z88" s="7">
        <v>0.12</v>
      </c>
    </row>
    <row r="89" s="1" customFormat="1" spans="1:26">
      <c r="A89" s="7" t="s">
        <v>82</v>
      </c>
      <c r="B89" s="18">
        <f t="shared" si="16"/>
        <v>1403.71</v>
      </c>
      <c r="C89" s="17">
        <f>B89/B90*100</f>
        <v>8.87111540329248</v>
      </c>
      <c r="D89" s="18">
        <v>11.0802491117283</v>
      </c>
      <c r="E89" s="7">
        <v>3397</v>
      </c>
      <c r="F89" s="18">
        <v>1237.41</v>
      </c>
      <c r="G89" s="46">
        <v>69</v>
      </c>
      <c r="H89" s="18">
        <v>25.54</v>
      </c>
      <c r="I89" s="46">
        <v>0</v>
      </c>
      <c r="J89" s="7">
        <v>0</v>
      </c>
      <c r="K89" s="46">
        <v>0</v>
      </c>
      <c r="L89" s="7">
        <v>0</v>
      </c>
      <c r="M89" s="46">
        <v>3466</v>
      </c>
      <c r="N89" s="18">
        <v>1262.95</v>
      </c>
      <c r="O89" s="46">
        <v>1</v>
      </c>
      <c r="P89" s="7">
        <v>1.99</v>
      </c>
      <c r="Q89" s="18">
        <v>1.91</v>
      </c>
      <c r="R89" s="7">
        <v>123.4</v>
      </c>
      <c r="S89" s="7">
        <v>0</v>
      </c>
      <c r="T89" s="46">
        <v>0</v>
      </c>
      <c r="U89" s="7">
        <v>0</v>
      </c>
      <c r="V89" s="7">
        <v>13.46</v>
      </c>
      <c r="W89" s="46">
        <v>1159</v>
      </c>
      <c r="X89" s="7">
        <v>794.98</v>
      </c>
      <c r="Y89" s="7">
        <v>178.15</v>
      </c>
      <c r="Z89" s="7">
        <v>107.92</v>
      </c>
    </row>
    <row r="90" s="1" customFormat="1" spans="1:26">
      <c r="A90" s="7" t="s">
        <v>42</v>
      </c>
      <c r="B90" s="18">
        <f t="shared" si="16"/>
        <v>15823.3766125849</v>
      </c>
      <c r="C90" s="28"/>
      <c r="D90" s="18">
        <v>-2.13</v>
      </c>
      <c r="E90" s="19">
        <f t="shared" ref="E90:Z90" si="17">SUM(E82:E89)</f>
        <v>36275</v>
      </c>
      <c r="F90" s="18">
        <f t="shared" si="17"/>
        <v>10636.782511</v>
      </c>
      <c r="G90" s="19">
        <f t="shared" si="17"/>
        <v>20162</v>
      </c>
      <c r="H90" s="18">
        <f t="shared" si="17"/>
        <v>3792.045296</v>
      </c>
      <c r="I90" s="19">
        <f t="shared" si="17"/>
        <v>4959</v>
      </c>
      <c r="J90" s="18">
        <f t="shared" si="17"/>
        <v>62.422835</v>
      </c>
      <c r="K90" s="19">
        <f t="shared" si="17"/>
        <v>59</v>
      </c>
      <c r="L90" s="18">
        <f t="shared" si="17"/>
        <v>5.55684699999999</v>
      </c>
      <c r="M90" s="19">
        <f t="shared" si="17"/>
        <v>61455</v>
      </c>
      <c r="N90" s="18">
        <f t="shared" si="17"/>
        <v>14496.807489</v>
      </c>
      <c r="O90" s="19">
        <f t="shared" si="17"/>
        <v>109</v>
      </c>
      <c r="P90" s="18">
        <f t="shared" si="17"/>
        <v>93.2856603773585</v>
      </c>
      <c r="Q90" s="18">
        <f t="shared" si="17"/>
        <v>17.4242528301887</v>
      </c>
      <c r="R90" s="18">
        <f t="shared" si="17"/>
        <v>576.441927358491</v>
      </c>
      <c r="S90" s="18">
        <f t="shared" si="17"/>
        <v>183.62</v>
      </c>
      <c r="T90" s="19">
        <f t="shared" si="17"/>
        <v>0</v>
      </c>
      <c r="U90" s="18">
        <f t="shared" si="17"/>
        <v>0</v>
      </c>
      <c r="V90" s="18">
        <f t="shared" si="17"/>
        <v>455.797283018868</v>
      </c>
      <c r="W90" s="19">
        <f t="shared" si="17"/>
        <v>10159</v>
      </c>
      <c r="X90" s="18">
        <f t="shared" si="17"/>
        <v>8153.218716</v>
      </c>
      <c r="Y90" s="18">
        <f t="shared" si="17"/>
        <v>2298.471634</v>
      </c>
      <c r="Z90" s="18">
        <f t="shared" si="17"/>
        <v>945.411322</v>
      </c>
    </row>
    <row r="91" s="1" customFormat="1" spans="17:17">
      <c r="Q91" s="3"/>
    </row>
    <row r="92" s="1" customFormat="1" ht="15.6" spans="1:26">
      <c r="A92" s="47" t="s">
        <v>53</v>
      </c>
      <c r="B92" s="48">
        <f>B90+B77+B70+B62+B54+B45+B36+B25</f>
        <v>32989.8687022076</v>
      </c>
      <c r="C92" s="48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55"/>
      <c r="R92" s="42"/>
      <c r="S92" s="42"/>
      <c r="T92" s="42"/>
      <c r="U92" s="42"/>
      <c r="V92" s="42"/>
      <c r="W92" s="42"/>
      <c r="X92" s="42"/>
      <c r="Y92" s="42"/>
      <c r="Z92" s="42"/>
    </row>
    <row r="93" s="1" customFormat="1" spans="17:17">
      <c r="Q93" s="3"/>
    </row>
    <row r="94" s="1" customFormat="1" ht="15.6" spans="1:26">
      <c r="A94" s="49" t="s">
        <v>75</v>
      </c>
      <c r="B94" s="50">
        <f>B82+B75+B67+B59+B50+B41+B30+B19</f>
        <v>15241.680889</v>
      </c>
      <c r="C94" s="42"/>
      <c r="D94" s="50"/>
      <c r="E94" s="49"/>
      <c r="F94" s="50"/>
      <c r="G94" s="50"/>
      <c r="H94" s="50"/>
      <c r="I94" s="42"/>
      <c r="J94" s="42"/>
      <c r="K94" s="42"/>
      <c r="L94" s="42"/>
      <c r="M94" s="42"/>
      <c r="N94" s="42"/>
      <c r="O94" s="42"/>
      <c r="P94" s="42"/>
      <c r="Q94" s="55"/>
      <c r="R94" s="42"/>
      <c r="S94" s="42"/>
      <c r="T94" s="42"/>
      <c r="U94" s="42"/>
      <c r="V94" s="42"/>
      <c r="W94" s="42"/>
      <c r="X94" s="42"/>
      <c r="Y94" s="42"/>
      <c r="Z94" s="42"/>
    </row>
    <row r="95" s="1" customFormat="1" ht="15.6" spans="1:26">
      <c r="A95" s="49" t="s">
        <v>76</v>
      </c>
      <c r="B95" s="50">
        <f>B83+B76+B68+B60+B51+B42+B31+B20</f>
        <v>6410.91</v>
      </c>
      <c r="C95" s="42"/>
      <c r="D95" s="50"/>
      <c r="E95" s="42"/>
      <c r="F95" s="50"/>
      <c r="G95" s="50"/>
      <c r="H95" s="42"/>
      <c r="I95" s="42"/>
      <c r="J95" s="42"/>
      <c r="K95" s="42"/>
      <c r="L95" s="42"/>
      <c r="M95" s="42"/>
      <c r="N95" s="42"/>
      <c r="O95" s="42"/>
      <c r="P95" s="42"/>
      <c r="Q95" s="55"/>
      <c r="R95" s="42"/>
      <c r="S95" s="42"/>
      <c r="T95" s="42"/>
      <c r="U95" s="42"/>
      <c r="V95" s="42"/>
      <c r="W95" s="42"/>
      <c r="X95" s="42"/>
      <c r="Y95" s="42"/>
      <c r="Z95" s="42"/>
    </row>
    <row r="96" s="1" customFormat="1" ht="15.6" spans="1:26">
      <c r="A96" s="49" t="s">
        <v>77</v>
      </c>
      <c r="B96" s="50">
        <f>B84+B69+B52+B43+B32+B21</f>
        <v>2890.3218</v>
      </c>
      <c r="C96" s="42"/>
      <c r="D96" s="50"/>
      <c r="E96" s="42"/>
      <c r="F96" s="50"/>
      <c r="G96" s="50"/>
      <c r="H96" s="42"/>
      <c r="I96" s="42"/>
      <c r="J96" s="42"/>
      <c r="K96" s="42"/>
      <c r="L96" s="42"/>
      <c r="M96" s="42"/>
      <c r="N96" s="42"/>
      <c r="O96" s="42"/>
      <c r="P96" s="42"/>
      <c r="Q96" s="55"/>
      <c r="R96" s="42"/>
      <c r="S96" s="42"/>
      <c r="T96" s="42"/>
      <c r="U96" s="42"/>
      <c r="V96" s="42"/>
      <c r="W96" s="42"/>
      <c r="X96" s="42"/>
      <c r="Y96" s="42"/>
      <c r="Z96" s="42"/>
    </row>
    <row r="97" s="1" customFormat="1" ht="15.6" spans="1:26">
      <c r="A97" s="49" t="s">
        <v>78</v>
      </c>
      <c r="B97" s="50">
        <f>B85+B22+B34</f>
        <v>1115.52</v>
      </c>
      <c r="C97" s="42"/>
      <c r="D97" s="50"/>
      <c r="E97" s="42"/>
      <c r="F97" s="50"/>
      <c r="G97" s="50"/>
      <c r="H97" s="42"/>
      <c r="I97" s="42"/>
      <c r="J97" s="42"/>
      <c r="K97" s="42"/>
      <c r="L97" s="42"/>
      <c r="M97" s="42"/>
      <c r="N97" s="42"/>
      <c r="O97" s="42"/>
      <c r="P97" s="42"/>
      <c r="Q97" s="55"/>
      <c r="R97" s="42"/>
      <c r="S97" s="42"/>
      <c r="T97" s="42"/>
      <c r="U97" s="42"/>
      <c r="V97" s="42"/>
      <c r="W97" s="42"/>
      <c r="X97" s="42"/>
      <c r="Y97" s="42"/>
      <c r="Z97" s="42"/>
    </row>
    <row r="98" s="1" customFormat="1" ht="15.6" spans="1:26">
      <c r="A98" s="49" t="s">
        <v>79</v>
      </c>
      <c r="B98" s="50">
        <f>B86+B53+B44+B33+B23</f>
        <v>4817.39601320755</v>
      </c>
      <c r="C98" s="42"/>
      <c r="D98" s="50"/>
      <c r="E98" s="42"/>
      <c r="F98" s="50"/>
      <c r="G98" s="50"/>
      <c r="H98" s="42"/>
      <c r="I98" s="42"/>
      <c r="J98" s="42"/>
      <c r="K98" s="42"/>
      <c r="L98" s="42"/>
      <c r="M98" s="42"/>
      <c r="N98" s="42"/>
      <c r="O98" s="42"/>
      <c r="P98" s="42"/>
      <c r="Q98" s="55"/>
      <c r="R98" s="42"/>
      <c r="S98" s="42"/>
      <c r="T98" s="42"/>
      <c r="U98" s="42"/>
      <c r="V98" s="42"/>
      <c r="W98" s="42"/>
      <c r="X98" s="42"/>
      <c r="Y98" s="42"/>
      <c r="Z98" s="42"/>
    </row>
    <row r="99" s="1" customFormat="1" ht="15.6" spans="1:26">
      <c r="A99" s="49" t="s">
        <v>80</v>
      </c>
      <c r="B99" s="50">
        <f>B87+B35+B24</f>
        <v>1097.04</v>
      </c>
      <c r="C99" s="42"/>
      <c r="D99" s="50"/>
      <c r="E99" s="42"/>
      <c r="F99" s="50"/>
      <c r="G99" s="50"/>
      <c r="H99" s="42"/>
      <c r="I99" s="55"/>
      <c r="J99" s="42"/>
      <c r="K99" s="42"/>
      <c r="L99" s="42"/>
      <c r="M99" s="42"/>
      <c r="N99" s="42"/>
      <c r="O99" s="42"/>
      <c r="P99" s="42"/>
      <c r="Q99" s="55"/>
      <c r="R99" s="42"/>
      <c r="S99" s="42"/>
      <c r="T99" s="42"/>
      <c r="U99" s="42"/>
      <c r="V99" s="42"/>
      <c r="W99" s="42"/>
      <c r="X99" s="42"/>
      <c r="Y99" s="42"/>
      <c r="Z99" s="42"/>
    </row>
    <row r="100" s="1" customFormat="1" ht="15.6" spans="1:26">
      <c r="A100" s="49" t="s">
        <v>81</v>
      </c>
      <c r="B100" s="50">
        <f>B88+B61</f>
        <v>13.29</v>
      </c>
      <c r="C100" s="42"/>
      <c r="D100" s="50"/>
      <c r="E100" s="42"/>
      <c r="F100" s="50"/>
      <c r="G100" s="50"/>
      <c r="H100" s="42"/>
      <c r="I100" s="42"/>
      <c r="J100" s="42"/>
      <c r="K100" s="42"/>
      <c r="L100" s="42"/>
      <c r="M100" s="42"/>
      <c r="N100" s="42"/>
      <c r="O100" s="42"/>
      <c r="P100" s="42"/>
      <c r="Q100" s="55"/>
      <c r="R100" s="42"/>
      <c r="S100" s="42"/>
      <c r="T100" s="42"/>
      <c r="U100" s="42"/>
      <c r="V100" s="42"/>
      <c r="W100" s="42"/>
      <c r="X100" s="42"/>
      <c r="Y100" s="42"/>
      <c r="Z100" s="42"/>
    </row>
    <row r="101" s="1" customFormat="1" ht="15.6" spans="1:26">
      <c r="A101" s="43" t="s">
        <v>82</v>
      </c>
      <c r="B101" s="50">
        <f>B89</f>
        <v>1403.71</v>
      </c>
      <c r="C101" s="42"/>
      <c r="D101" s="42"/>
      <c r="E101" s="42"/>
      <c r="F101" s="50"/>
      <c r="G101" s="50"/>
      <c r="H101" s="42"/>
      <c r="I101" s="42"/>
      <c r="J101" s="42"/>
      <c r="K101" s="42"/>
      <c r="L101" s="42"/>
      <c r="M101" s="42"/>
      <c r="N101" s="42"/>
      <c r="O101" s="42"/>
      <c r="P101" s="42"/>
      <c r="Q101" s="55"/>
      <c r="R101" s="42"/>
      <c r="S101" s="42"/>
      <c r="T101" s="42"/>
      <c r="U101" s="42"/>
      <c r="V101" s="42"/>
      <c r="W101" s="42"/>
      <c r="X101" s="42"/>
      <c r="Y101" s="42"/>
      <c r="Z101" s="42"/>
    </row>
    <row r="102" s="1" customFormat="1" spans="1:17">
      <c r="A102" s="43"/>
      <c r="B102" s="51">
        <f>SUM(B94:B101)</f>
        <v>32989.8687022076</v>
      </c>
      <c r="C102" s="51"/>
      <c r="G102" s="50"/>
      <c r="Q102" s="3"/>
    </row>
    <row r="103" s="1" customFormat="1" spans="1:17">
      <c r="A103" s="43"/>
      <c r="G103" s="50"/>
      <c r="Q103" s="3"/>
    </row>
  </sheetData>
  <mergeCells count="192">
    <mergeCell ref="A1:Z1"/>
    <mergeCell ref="A2:Z2"/>
    <mergeCell ref="E3:N3"/>
    <mergeCell ref="E4:F4"/>
    <mergeCell ref="G4:H4"/>
    <mergeCell ref="I4:J4"/>
    <mergeCell ref="K4:L4"/>
    <mergeCell ref="M4:N4"/>
    <mergeCell ref="A15:Z15"/>
    <mergeCell ref="E16:N16"/>
    <mergeCell ref="E17:F17"/>
    <mergeCell ref="G17:H17"/>
    <mergeCell ref="I17:J17"/>
    <mergeCell ref="K17:L17"/>
    <mergeCell ref="M17:N17"/>
    <mergeCell ref="A26:Z26"/>
    <mergeCell ref="E27:N27"/>
    <mergeCell ref="E28:F28"/>
    <mergeCell ref="G28:H28"/>
    <mergeCell ref="I28:J28"/>
    <mergeCell ref="K28:L28"/>
    <mergeCell ref="M28:N28"/>
    <mergeCell ref="A37:Z37"/>
    <mergeCell ref="E38:N38"/>
    <mergeCell ref="E39:F39"/>
    <mergeCell ref="G39:H39"/>
    <mergeCell ref="I39:J39"/>
    <mergeCell ref="K39:L39"/>
    <mergeCell ref="M39:N39"/>
    <mergeCell ref="A46:Z46"/>
    <mergeCell ref="E47:N47"/>
    <mergeCell ref="E48:F48"/>
    <mergeCell ref="G48:H48"/>
    <mergeCell ref="I48:J48"/>
    <mergeCell ref="K48:L48"/>
    <mergeCell ref="M48:N48"/>
    <mergeCell ref="A55:Z55"/>
    <mergeCell ref="E56:N56"/>
    <mergeCell ref="E57:F57"/>
    <mergeCell ref="G57:H57"/>
    <mergeCell ref="I57:J57"/>
    <mergeCell ref="K57:L57"/>
    <mergeCell ref="M57:N57"/>
    <mergeCell ref="A63:Z63"/>
    <mergeCell ref="E64:N64"/>
    <mergeCell ref="E65:F65"/>
    <mergeCell ref="G65:H65"/>
    <mergeCell ref="I65:J65"/>
    <mergeCell ref="K65:L65"/>
    <mergeCell ref="M65:N65"/>
    <mergeCell ref="A71:Z71"/>
    <mergeCell ref="E72:N72"/>
    <mergeCell ref="E73:F73"/>
    <mergeCell ref="G73:H73"/>
    <mergeCell ref="I73:J73"/>
    <mergeCell ref="K73:L73"/>
    <mergeCell ref="M73:N73"/>
    <mergeCell ref="A78:Z78"/>
    <mergeCell ref="E79:N79"/>
    <mergeCell ref="E80:F80"/>
    <mergeCell ref="G80:H80"/>
    <mergeCell ref="I80:J80"/>
    <mergeCell ref="K80:L80"/>
    <mergeCell ref="M80:N80"/>
    <mergeCell ref="B92:C92"/>
    <mergeCell ref="B102:C102"/>
    <mergeCell ref="A3:A5"/>
    <mergeCell ref="A16:A18"/>
    <mergeCell ref="A27:A29"/>
    <mergeCell ref="A38:A40"/>
    <mergeCell ref="A47:A49"/>
    <mergeCell ref="A56:A58"/>
    <mergeCell ref="A64:A66"/>
    <mergeCell ref="A72:A74"/>
    <mergeCell ref="A79:A81"/>
    <mergeCell ref="B3:B5"/>
    <mergeCell ref="B16:B18"/>
    <mergeCell ref="B27:B29"/>
    <mergeCell ref="B38:B40"/>
    <mergeCell ref="B47:B49"/>
    <mergeCell ref="B56:B58"/>
    <mergeCell ref="B64:B66"/>
    <mergeCell ref="B72:B74"/>
    <mergeCell ref="B79:B81"/>
    <mergeCell ref="C3:C5"/>
    <mergeCell ref="C16:C18"/>
    <mergeCell ref="C27:C29"/>
    <mergeCell ref="C38:C40"/>
    <mergeCell ref="C47:C49"/>
    <mergeCell ref="C56:C58"/>
    <mergeCell ref="C64:C66"/>
    <mergeCell ref="C72:C74"/>
    <mergeCell ref="C79:C81"/>
    <mergeCell ref="D3:D5"/>
    <mergeCell ref="D16:D18"/>
    <mergeCell ref="D27:D29"/>
    <mergeCell ref="D38:D40"/>
    <mergeCell ref="D47:D49"/>
    <mergeCell ref="D56:D58"/>
    <mergeCell ref="D64:D66"/>
    <mergeCell ref="D72:D74"/>
    <mergeCell ref="D79:D81"/>
    <mergeCell ref="Q3:Q5"/>
    <mergeCell ref="Q16:Q18"/>
    <mergeCell ref="Q27:Q29"/>
    <mergeCell ref="Q38:Q40"/>
    <mergeCell ref="Q47:Q49"/>
    <mergeCell ref="Q56:Q58"/>
    <mergeCell ref="Q64:Q66"/>
    <mergeCell ref="Q72:Q74"/>
    <mergeCell ref="Q79:Q81"/>
    <mergeCell ref="R3:R5"/>
    <mergeCell ref="R16:R18"/>
    <mergeCell ref="R27:R29"/>
    <mergeCell ref="R38:R40"/>
    <mergeCell ref="R47:R49"/>
    <mergeCell ref="R56:R58"/>
    <mergeCell ref="R64:R66"/>
    <mergeCell ref="R72:R74"/>
    <mergeCell ref="R79:R81"/>
    <mergeCell ref="S3:S4"/>
    <mergeCell ref="S16:S17"/>
    <mergeCell ref="S27:S28"/>
    <mergeCell ref="S38:S39"/>
    <mergeCell ref="S47:S48"/>
    <mergeCell ref="S56:S57"/>
    <mergeCell ref="S64:S65"/>
    <mergeCell ref="S72:S73"/>
    <mergeCell ref="S79:S80"/>
    <mergeCell ref="V3:V5"/>
    <mergeCell ref="V16:V18"/>
    <mergeCell ref="V27:V29"/>
    <mergeCell ref="V38:V40"/>
    <mergeCell ref="V47:V49"/>
    <mergeCell ref="V56:V58"/>
    <mergeCell ref="V64:V66"/>
    <mergeCell ref="V72:V74"/>
    <mergeCell ref="V79:V81"/>
    <mergeCell ref="W3:W5"/>
    <mergeCell ref="W16:W18"/>
    <mergeCell ref="W27:W29"/>
    <mergeCell ref="W38:W40"/>
    <mergeCell ref="W47:W49"/>
    <mergeCell ref="W56:W58"/>
    <mergeCell ref="W64:W66"/>
    <mergeCell ref="W72:W74"/>
    <mergeCell ref="W79:W81"/>
    <mergeCell ref="X3:X5"/>
    <mergeCell ref="X16:X18"/>
    <mergeCell ref="X27:X29"/>
    <mergeCell ref="X38:X40"/>
    <mergeCell ref="X47:X49"/>
    <mergeCell ref="X56:X58"/>
    <mergeCell ref="X64:X66"/>
    <mergeCell ref="X72:X74"/>
    <mergeCell ref="X79:X81"/>
    <mergeCell ref="Y3:Y5"/>
    <mergeCell ref="Y16:Y18"/>
    <mergeCell ref="Y27:Y29"/>
    <mergeCell ref="Y38:Y40"/>
    <mergeCell ref="Y47:Y49"/>
    <mergeCell ref="Y56:Y58"/>
    <mergeCell ref="Y64:Y66"/>
    <mergeCell ref="Y72:Y74"/>
    <mergeCell ref="Y79:Y81"/>
    <mergeCell ref="Z3:Z5"/>
    <mergeCell ref="Z16:Z18"/>
    <mergeCell ref="Z27:Z29"/>
    <mergeCell ref="Z38:Z40"/>
    <mergeCell ref="Z47:Z49"/>
    <mergeCell ref="Z56:Z58"/>
    <mergeCell ref="Z64:Z66"/>
    <mergeCell ref="Z72:Z74"/>
    <mergeCell ref="Z79:Z81"/>
    <mergeCell ref="O3:P4"/>
    <mergeCell ref="T3:U4"/>
    <mergeCell ref="O16:P17"/>
    <mergeCell ref="T16:U17"/>
    <mergeCell ref="O27:P28"/>
    <mergeCell ref="T27:U28"/>
    <mergeCell ref="O38:P39"/>
    <mergeCell ref="T38:U39"/>
    <mergeCell ref="O47:P48"/>
    <mergeCell ref="T47:U48"/>
    <mergeCell ref="O56:P57"/>
    <mergeCell ref="T56:U57"/>
    <mergeCell ref="O64:P65"/>
    <mergeCell ref="T64:U65"/>
    <mergeCell ref="O72:P73"/>
    <mergeCell ref="T72:U73"/>
    <mergeCell ref="O79:P80"/>
    <mergeCell ref="T79:U80"/>
  </mergeCells>
  <pageMargins left="0.75" right="0.75" top="1" bottom="1" header="0.511805555555556" footer="0.511805555555556"/>
  <pageSetup paperSize="9" scale="5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1-4月县域寿险</vt:lpstr>
      <vt:lpstr>1-4月县域财险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2017-05-11T03:19:00Z</dcterms:created>
  <dcterms:modified xsi:type="dcterms:W3CDTF">2017-05-12T00:43:55Z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